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005" windowHeight="81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'Лист1'!$A$2:$E$105</definedName>
  </definedNames>
  <calcPr fullCalcOnLoad="1"/>
</workbook>
</file>

<file path=xl/sharedStrings.xml><?xml version="1.0" encoding="utf-8"?>
<sst xmlns="http://schemas.openxmlformats.org/spreadsheetml/2006/main" count="162" uniqueCount="153">
  <si>
    <t>Код бюджетной классификации</t>
  </si>
  <si>
    <t>Наименование</t>
  </si>
  <si>
    <t>в т.ч</t>
  </si>
  <si>
    <t>в т.ч.</t>
  </si>
  <si>
    <t>000 108 00000 00 0000 000</t>
  </si>
  <si>
    <t>в т. ч.</t>
  </si>
  <si>
    <t xml:space="preserve">Субвенции бюджетам муниципальных районов  на выравнивание бюджетной обеспеченности поселений </t>
  </si>
  <si>
    <t>Иные межбюджетные трансферты</t>
  </si>
  <si>
    <t>ВСЕГО ДОХОДОВ:</t>
  </si>
  <si>
    <t>Субвенции бюджетам муниципальных районов на функционирование административных комиссий при местных администрациях</t>
  </si>
  <si>
    <t>000 105 00000 00 0000 000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</si>
  <si>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</si>
  <si>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000 107 00000 00 0000 000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</si>
  <si>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</si>
  <si>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000 1 13 00000 00 0000 000</t>
  </si>
  <si>
    <t>НАЛОГОВЫЕ</t>
  </si>
  <si>
    <t>НЕНАЛОГОВЫЕ</t>
  </si>
  <si>
    <t>Доходы, поступающие в порядке возмещения расходов, понесенных в связи с эксплуатацией имущества муниципальных районов</t>
  </si>
  <si>
    <t>000 1 03 00000 00 0000 000</t>
  </si>
  <si>
    <t>ведение бухгалтерского учета</t>
  </si>
  <si>
    <t>Субвенции бюджетам муниципальных районов на функционирование комиссий по делам несовершеннолетних и защите их прав  и на организацию и осуществление деятельности по опеке и попечительству над детьми- сиротами и детьми, оставшимися без попечения родителей</t>
  </si>
  <si>
    <t xml:space="preserve">Налог на доходы физических лиц  </t>
  </si>
  <si>
    <t>Единый налог на вмененный доход для отдельных видов деятельности</t>
  </si>
  <si>
    <t xml:space="preserve">Возвраты неиспользованных субсидий, субвенций, иных межбюджетных трансфертов прошлых лет 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</si>
  <si>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</si>
  <si>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субсидии бюджетам муниципальных районов</t>
  </si>
  <si>
    <t>ИТОГО СОБСТВЕННЫЕ :</t>
  </si>
  <si>
    <t>Субсидии бюджетам муниципальных районов на реализацию мероприятий по обеспечению жильем молодых семей</t>
  </si>
  <si>
    <t xml:space="preserve">на отдых и оздоровление детей   </t>
  </si>
  <si>
    <t xml:space="preserve">на уголь   </t>
  </si>
  <si>
    <t xml:space="preserve">на фонд оплаты труда   </t>
  </si>
  <si>
    <t>000 1 05 04020 01 0000 110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</si>
  <si>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</si>
  <si>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</si>
  <si>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</si>
  <si>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</si>
  <si>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</si>
  <si>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</si>
  <si>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стабильное водоснабжение</t>
  </si>
  <si>
    <t>ипотека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</si>
  <si>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</si>
  <si>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улучшение жилищных условий</t>
  </si>
  <si>
    <t>изменения  всего</t>
  </si>
  <si>
    <t>000 1 01 02000 01 0000 110</t>
  </si>
  <si>
    <t>000 1 05 01000 00 0000 110</t>
  </si>
  <si>
    <t>000 1 05 02000 02 0000 110</t>
  </si>
  <si>
    <t>000 1 05 03000 01 0000 110</t>
  </si>
  <si>
    <t>000 1 11 00000 00 0000 000</t>
  </si>
  <si>
    <t>000 1 11 05013 05 0000 120</t>
  </si>
  <si>
    <t>000 1 11 05035 05 0000 120</t>
  </si>
  <si>
    <t>000 1 12 00000 00 0000 000</t>
  </si>
  <si>
    <t>000 1 14 00000 00 0000 000</t>
  </si>
  <si>
    <t>000 1 14 02053 05 0000 410</t>
  </si>
  <si>
    <t>000 1 14 06013 05 0000 430</t>
  </si>
  <si>
    <t>000 1 16 00000 00 0000 000</t>
  </si>
  <si>
    <t>092 2 00 00000 00 0000 000</t>
  </si>
  <si>
    <t>092 2 02 00000 00 0000 000</t>
  </si>
  <si>
    <t>Прочие межбюджетные трансферты, передаваемые бюджетам муниципальных районов</t>
  </si>
  <si>
    <t>Субсидии бюджетам муниципальных районов на обеспечение комплексного развития сельских территорий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</si>
  <si>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</si>
  <si>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</si>
  <si>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</si>
  <si>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</si>
  <si>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</si>
  <si>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</si>
  <si>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</si>
  <si>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</si>
  <si>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</si>
  <si>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</si>
  <si>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</si>
  <si>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Налог, взимаемый в связи с применением упрощенной системы  налогообложения</t>
  </si>
  <si>
    <t xml:space="preserve">Единый сельскохозяйственный налог 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</si>
  <si>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</si>
  <si>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сельских поселений и межселенных территорий муниципальных районов,  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</si>
  <si>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(работ)получателями средств бюджетов муниципальных районов  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</si>
  <si>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</si>
  <si>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БЕЗВОЗМЕЗДНЫЕ ПОСТУПЛЕНИЯ ВСЕГО</t>
  </si>
  <si>
    <t>Дотации  бюджетам муниципальных районов на  выравнивание бюджетной обеспеченности из бюджета субъекта Российской Федерации</t>
  </si>
  <si>
    <t>Субсидия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</si>
  <si>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 </t>
  </si>
  <si>
    <t>Субвенции бюджетам муниципальных районов  на выполнение передаваемых полномочий субъектов Российской Федерации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</si>
  <si>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</si>
  <si>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Субвенция на обеспечение государственных гарантий реализации права на получение доступного и бесплатного дошкольного  образования в дошкольных  образовательных организациях</t>
  </si>
  <si>
    <t>Субвенции бюджетам муниципальных образований на выплату компенсации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</si>
  <si>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бюджетам муниципальных образований на исполнение государственных полномочий по обращению с животными без владельцев</t>
  </si>
  <si>
    <t>Субвенции бюджетам муниципальных образований на организацию питания отдельных категорий обучающихся муниципальных общеобразовательных организаций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</si>
  <si>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</si>
  <si>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местные инициативы</t>
  </si>
  <si>
    <t>000 1 17 15030 05 0000 150</t>
  </si>
  <si>
    <t>Инициативные платежи ,зачисляемые в бюджеты муниципальных районов</t>
  </si>
  <si>
    <t>прочие полномочия</t>
  </si>
  <si>
    <t>занятия физкультурой и спортом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</si>
  <si>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</si>
  <si>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</si>
  <si>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</si>
  <si>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  в бюджеты муниципальных районов</t>
  </si>
  <si>
    <t>ПРОЧИЕ БЕЗВОЗМЕЗДНЫЕ ПОСТУПЛЕНИЯ</t>
  </si>
  <si>
    <t>Субсидии бюджетам муниципальных районов на  создание условий для занятий физической культурой и спортом</t>
  </si>
  <si>
    <t>Субсидии бюджетам муниципальных районов на реализацию мероприятий  по модернизации школьных систем образования</t>
  </si>
  <si>
    <t>Субсидии бюджетам муниципальных районов на поддержку отраслей культуры</t>
  </si>
  <si>
    <t>телекоммуникации</t>
  </si>
  <si>
    <t>антитеррор</t>
  </si>
  <si>
    <t>сумма первоначального бюджета</t>
  </si>
  <si>
    <t>тысяч рублей</t>
  </si>
  <si>
    <t>Субсидии бюджетам муниципальных районов на софинансирование капитальных вложений в объекты муниципальной собственности/газификация/</t>
  </si>
  <si>
    <t>Субсидии бюджетам муниципальных районов на софинансирование капитальных вложений в объекты муниципальной собственности/Гос. Программа Алтайского края" Развитие образования в Алтайском крае"/</t>
  </si>
  <si>
    <t xml:space="preserve">горячее питание уч-ся с огранич в здоровье </t>
  </si>
  <si>
    <t>Плановое назначение</t>
  </si>
  <si>
    <t>000 11701050 05 0000 180</t>
  </si>
  <si>
    <t>Невыясненные поступления</t>
  </si>
  <si>
    <t>Субсидия бюджетам муниципального района на проведение мероприятий по обеспечению деятельности советников директора по воспитанию ивзаимодействию с детскими общественными организациями  в общеобразовательных организациях</t>
  </si>
  <si>
    <t>ремонт школ /Развитие образования/</t>
  </si>
  <si>
    <t>ремонт стадиона/Развитие культуры и спорта/</t>
  </si>
  <si>
    <t xml:space="preserve"> </t>
  </si>
  <si>
    <t>Приложение 1                                 к решению Ребрихинского районного Совета народных депутатов Алтайского края "Об утверждении отчета "Об исполнении районного бюджета за 2022 год"</t>
  </si>
  <si>
    <t>Кассовое исполнение</t>
  </si>
  <si>
    <t>Доходы районного бюджета за  2022 год</t>
  </si>
  <si>
    <t>000 1 13 01995 05 0000 
130</t>
  </si>
  <si>
    <t>000 1 13 02065 05 0000 
130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</si>
  <si>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 и межселенных территорий муниципальных районов</t>
  </si>
  <si>
    <t>092 2 02 10000 00 0000 
150</t>
  </si>
  <si>
    <t>092 2 02 15001 05 0000 
150</t>
  </si>
  <si>
    <t>092 2 02 15002 05 0000
150</t>
  </si>
  <si>
    <t>092 2 02 19999 05 0000
150</t>
  </si>
  <si>
    <t>092 2 02 20000 00 0000 
150</t>
  </si>
  <si>
    <t>092 2 02 20216 05 0000 
150</t>
  </si>
  <si>
    <t>092 202 25179 05 0000 
150</t>
  </si>
  <si>
    <t>092 2 02 25304 05 0000 
150</t>
  </si>
  <si>
    <t>092 2 02 25497 05 0000 
150</t>
  </si>
  <si>
    <t>092 202 25097 05 0000 
150</t>
  </si>
  <si>
    <t>092 202 25519 05 0000 
150</t>
  </si>
  <si>
    <t>092 202 25576 05 0000 
150</t>
  </si>
  <si>
    <t>092 2 02 25750 05 0000 
150</t>
  </si>
  <si>
    <t>092 202 27112 05 0000 
150</t>
  </si>
  <si>
    <t>092 2 02 29999 05 0000 
150</t>
  </si>
  <si>
    <t>стандарты спортивной подготовки</t>
  </si>
  <si>
    <t>092 2 02 30000 00 0000 
150</t>
  </si>
  <si>
    <t>092 2 02 35120 05 0000 
150</t>
  </si>
  <si>
    <t>092 2 02 35118 05 0000 
150</t>
  </si>
  <si>
    <t>092 2 02 30024 05 0000 
150</t>
  </si>
  <si>
    <t>Субвенции бюджетам муниципальных районов на содержание ребёнка в семье опекуна (попечителя) и приёмной семье, а также на вознаграждение, причитающееся приёмному родителю</t>
  </si>
  <si>
    <t>092 2 02 35134 05 0000 
150</t>
  </si>
  <si>
    <t>092 2 02 35135 05 0000 
150</t>
  </si>
  <si>
    <t>092 2 02 35176 05 0000 
150</t>
  </si>
  <si>
    <t>092 2 02 35303 05 0000 
150</t>
  </si>
  <si>
    <t>092 2 02 40000 00 0000 
150</t>
  </si>
  <si>
    <t>092 2 02 40014 05 0000 
150</t>
  </si>
  <si>
    <t>092 2 02 49999 05 0000 
150</t>
  </si>
  <si>
    <t>000 2 04 05099 05 0000 
150</t>
  </si>
  <si>
    <t>000 2 07 05020 05 0000 
150</t>
  </si>
  <si>
    <t>092 2 18 60010 05 0000 
150</t>
  </si>
  <si>
    <t>092 2 19 00000 05 0000 
150 и 
092 2 19 35303 05 0000 150</t>
  </si>
  <si>
    <r>
  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</t>
    </r>
    <r>
      <rPr>
        <sz val="12"/>
        <rFont val="Times New Roman"/>
        <family val="1"/>
      </rPr>
      <t xml:space="preserve"> законом</t>
    </r>
    <r>
      <rPr>
        <sz val="12"/>
        <color indexed="8"/>
        <rFont val="Times New Roman"/>
        <family val="1"/>
      </rPr>
      <t xml:space="preserve"> от 12 января 1995 года N 5-ФЗ "О ветеранах", в соответствии с </t>
    </r>
    <r>
      <rPr>
        <sz val="12"/>
        <rFont val="Times New Roman"/>
        <family val="1"/>
      </rPr>
      <t xml:space="preserve">Указом </t>
    </r>
    <r>
      <rPr>
        <sz val="12"/>
        <color indexed="8"/>
        <rFont val="Times New Roman"/>
        <family val="1"/>
      </rPr>
      <t>Президента Российской Федерации от 7 мая 2008 года N 714 "Об обеспечении жильем ветеранов Великой Отечественной войны 1941 - 1945 годов"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</si>
</sst>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[$-FC19]d\ mmmm\ yyyy\ &quot;г.&quot;"/>
    <numFmt numFmtId="181" formatCode="#,##0.00_ ;\-#,##0.00\ "/>
    <numFmt numFmtId="182" formatCode="#,##0.00&quot;р.&quot;"/>
    <numFmt numFmtId="183" formatCode="0.00000"/>
    <numFmt numFmtId="184" formatCode="#,##0.00000"/>
    <numFmt numFmtId="185" formatCode="0.00000000"/>
    <numFmt numFmtId="186" formatCode="#,##0.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8"/>
      <name val="Times New Roman"/>
      <family val="1"/>
    </font>
    <font>
      <sz val="11"/>
      <color indexed="36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7030A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7030A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183" fontId="2" fillId="0" borderId="10" xfId="0" applyNumberFormat="1" applyFont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83" fontId="50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wrapText="1"/>
    </xf>
    <xf numFmtId="0" fontId="50" fillId="0" borderId="0" xfId="0" applyFont="1" applyAlignment="1">
      <alignment/>
    </xf>
    <xf numFmtId="0" fontId="5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justify" vertical="top" wrapText="1"/>
    </xf>
    <xf numFmtId="0" fontId="51" fillId="0" borderId="11" xfId="0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172" fontId="5" fillId="33" borderId="11" xfId="43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0" xfId="0" applyFont="1" applyAlignment="1">
      <alignment wrapText="1"/>
    </xf>
    <xf numFmtId="0" fontId="5" fillId="33" borderId="11" xfId="0" applyFont="1" applyFill="1" applyBorder="1" applyAlignment="1">
      <alignment horizontal="left" wrapText="1"/>
    </xf>
    <xf numFmtId="4" fontId="4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5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1" fillId="0" borderId="0" xfId="0" applyFont="1" applyAlignment="1">
      <alignment horizontal="justify" vertical="center" wrapText="1"/>
    </xf>
    <xf numFmtId="183" fontId="50" fillId="0" borderId="11" xfId="0" applyNumberFormat="1" applyFont="1" applyBorder="1" applyAlignment="1">
      <alignment/>
    </xf>
    <xf numFmtId="183" fontId="52" fillId="0" borderId="11" xfId="0" applyNumberFormat="1" applyFont="1" applyBorder="1" applyAlignment="1">
      <alignment/>
    </xf>
    <xf numFmtId="183" fontId="51" fillId="0" borderId="11" xfId="0" applyNumberFormat="1" applyFont="1" applyBorder="1" applyAlignment="1">
      <alignment wrapText="1"/>
    </xf>
    <xf numFmtId="183" fontId="53" fillId="0" borderId="11" xfId="0" applyNumberFormat="1" applyFont="1" applyBorder="1" applyAlignment="1">
      <alignment/>
    </xf>
    <xf numFmtId="183" fontId="50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2" fillId="34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183" fontId="50" fillId="0" borderId="12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top" wrapText="1"/>
    </xf>
    <xf numFmtId="0" fontId="54" fillId="34" borderId="11" xfId="0" applyFont="1" applyFill="1" applyBorder="1" applyAlignment="1">
      <alignment wrapText="1"/>
    </xf>
    <xf numFmtId="0" fontId="54" fillId="0" borderId="11" xfId="0" applyFont="1" applyBorder="1" applyAlignment="1">
      <alignment horizontal="justify" vertical="top" wrapText="1"/>
    </xf>
    <xf numFmtId="184" fontId="50" fillId="0" borderId="11" xfId="0" applyNumberFormat="1" applyFont="1" applyBorder="1" applyAlignment="1">
      <alignment/>
    </xf>
    <xf numFmtId="184" fontId="3" fillId="33" borderId="10" xfId="0" applyNumberFormat="1" applyFont="1" applyFill="1" applyBorder="1" applyAlignment="1">
      <alignment horizontal="center" vertical="center" wrapText="1"/>
    </xf>
    <xf numFmtId="184" fontId="2" fillId="34" borderId="10" xfId="0" applyNumberFormat="1" applyFont="1" applyFill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7" fillId="33" borderId="11" xfId="0" applyFont="1" applyFill="1" applyBorder="1" applyAlignment="1">
      <alignment horizontal="left" wrapText="1"/>
    </xf>
    <xf numFmtId="183" fontId="53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left" wrapText="1"/>
    </xf>
    <xf numFmtId="183" fontId="53" fillId="0" borderId="10" xfId="0" applyNumberFormat="1" applyFont="1" applyBorder="1" applyAlignment="1">
      <alignment horizontal="center"/>
    </xf>
    <xf numFmtId="184" fontId="50" fillId="0" borderId="13" xfId="0" applyNumberFormat="1" applyFont="1" applyBorder="1" applyAlignment="1">
      <alignment/>
    </xf>
    <xf numFmtId="184" fontId="50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184" fontId="3" fillId="33" borderId="14" xfId="0" applyNumberFormat="1" applyFont="1" applyFill="1" applyBorder="1" applyAlignment="1">
      <alignment horizontal="center" vertical="center" wrapText="1"/>
    </xf>
    <xf numFmtId="184" fontId="2" fillId="34" borderId="14" xfId="0" applyNumberFormat="1" applyFont="1" applyFill="1" applyBorder="1" applyAlignment="1">
      <alignment horizontal="center" vertical="center" wrapText="1"/>
    </xf>
    <xf numFmtId="184" fontId="2" fillId="0" borderId="14" xfId="0" applyNumberFormat="1" applyFont="1" applyBorder="1" applyAlignment="1">
      <alignment horizontal="center" vertical="center" wrapText="1"/>
    </xf>
    <xf numFmtId="184" fontId="53" fillId="0" borderId="13" xfId="0" applyNumberFormat="1" applyFont="1" applyBorder="1" applyAlignment="1">
      <alignment/>
    </xf>
    <xf numFmtId="184" fontId="50" fillId="0" borderId="14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vertical="center" wrapText="1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4" fontId="51" fillId="34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center" wrapText="1"/>
    </xf>
    <xf numFmtId="174" fontId="5" fillId="33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174" fontId="7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51" fillId="0" borderId="11" xfId="0" applyNumberFormat="1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center" wrapText="1"/>
    </xf>
    <xf numFmtId="174" fontId="7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54" fillId="0" borderId="11" xfId="0" applyNumberFormat="1" applyFont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174" fontId="7" fillId="34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2" fontId="5" fillId="0" borderId="11" xfId="43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/>
    </xf>
    <xf numFmtId="4" fontId="51" fillId="33" borderId="17" xfId="0" applyNumberFormat="1" applyFont="1" applyFill="1" applyBorder="1" applyAlignment="1">
      <alignment horizontal="center" vertical="center" wrapText="1"/>
    </xf>
    <xf numFmtId="4" fontId="51" fillId="33" borderId="1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" fontId="54" fillId="0" borderId="10" xfId="0" applyNumberFormat="1" applyFont="1" applyBorder="1" applyAlignment="1">
      <alignment horizontal="center" vertical="center"/>
    </xf>
    <xf numFmtId="174" fontId="54" fillId="34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wrapText="1"/>
    </xf>
    <xf numFmtId="4" fontId="51" fillId="0" borderId="10" xfId="0" applyNumberFormat="1" applyFont="1" applyBorder="1" applyAlignment="1">
      <alignment horizontal="center"/>
    </xf>
    <xf numFmtId="4" fontId="5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174" fontId="0" fillId="34" borderId="0" xfId="0" applyNumberFormat="1" applyFill="1" applyBorder="1" applyAlignment="1">
      <alignment horizontal="center" vertical="center"/>
    </xf>
    <xf numFmtId="174" fontId="51" fillId="34" borderId="13" xfId="0" applyNumberFormat="1" applyFont="1" applyFill="1" applyBorder="1" applyAlignment="1">
      <alignment horizontal="center" vertical="center"/>
    </xf>
    <xf numFmtId="174" fontId="5" fillId="33" borderId="13" xfId="0" applyNumberFormat="1" applyFont="1" applyFill="1" applyBorder="1" applyAlignment="1">
      <alignment horizontal="center" vertical="center" wrapText="1"/>
    </xf>
    <xf numFmtId="174" fontId="7" fillId="33" borderId="13" xfId="0" applyNumberFormat="1" applyFont="1" applyFill="1" applyBorder="1" applyAlignment="1">
      <alignment horizontal="center" vertical="center" wrapText="1"/>
    </xf>
    <xf numFmtId="174" fontId="7" fillId="0" borderId="13" xfId="0" applyNumberFormat="1" applyFont="1" applyBorder="1" applyAlignment="1">
      <alignment horizontal="center" vertical="center" wrapText="1"/>
    </xf>
    <xf numFmtId="174" fontId="7" fillId="34" borderId="13" xfId="0" applyNumberFormat="1" applyFont="1" applyFill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vertical="center" wrapText="1"/>
    </xf>
    <xf numFmtId="174" fontId="5" fillId="34" borderId="13" xfId="0" applyNumberFormat="1" applyFont="1" applyFill="1" applyBorder="1" applyAlignment="1">
      <alignment horizontal="center" vertical="center" wrapText="1"/>
    </xf>
    <xf numFmtId="174" fontId="54" fillId="34" borderId="13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horizontal="justify" vertical="top" wrapText="1"/>
    </xf>
    <xf numFmtId="4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4" fontId="51" fillId="34" borderId="11" xfId="0" applyNumberFormat="1" applyFont="1" applyFill="1" applyBorder="1" applyAlignment="1">
      <alignment horizontal="center" vertical="center" wrapText="1"/>
    </xf>
    <xf numFmtId="184" fontId="50" fillId="0" borderId="13" xfId="0" applyNumberFormat="1" applyFont="1" applyBorder="1" applyAlignment="1">
      <alignment horizontal="center" wrapText="1"/>
    </xf>
    <xf numFmtId="183" fontId="50" fillId="0" borderId="15" xfId="0" applyNumberFormat="1" applyFont="1" applyBorder="1" applyAlignment="1">
      <alignment horizontal="center"/>
    </xf>
    <xf numFmtId="183" fontId="50" fillId="0" borderId="12" xfId="0" applyNumberFormat="1" applyFont="1" applyBorder="1" applyAlignment="1">
      <alignment horizontal="center"/>
    </xf>
    <xf numFmtId="183" fontId="50" fillId="0" borderId="19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left" vertical="center" wrapText="1"/>
    </xf>
    <xf numFmtId="183" fontId="50" fillId="0" borderId="15" xfId="0" applyNumberFormat="1" applyFont="1" applyBorder="1" applyAlignment="1">
      <alignment horizontal="center" wrapText="1"/>
    </xf>
    <xf numFmtId="183" fontId="50" fillId="0" borderId="12" xfId="0" applyNumberFormat="1" applyFont="1" applyBorder="1" applyAlignment="1">
      <alignment horizontal="center" wrapText="1"/>
    </xf>
    <xf numFmtId="183" fontId="50" fillId="0" borderId="19" xfId="0" applyNumberFormat="1" applyFont="1" applyBorder="1" applyAlignment="1">
      <alignment horizontal="center" wrapText="1"/>
    </xf>
    <xf numFmtId="174" fontId="51" fillId="34" borderId="13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06"/>
  <sheetViews>
    <sheetView tabSelected="1" view="pageBreakPreview" zoomScale="90" zoomScaleSheetLayoutView="90" zoomScalePageLayoutView="0" workbookViewId="0" topLeftCell="A1">
      <selection activeCell="B86" sqref="B86:D86"/>
    </sheetView>
  </sheetViews>
  <sheetFormatPr defaultColWidth="9.140625" defaultRowHeight="15"/>
  <cols>
    <col min="1" max="1" width="23.7109375" style="22" customWidth="1"/>
    <col min="2" max="2" width="35.8515625" style="3" customWidth="1"/>
    <col min="3" max="3" width="0.13671875" style="20" customWidth="1"/>
    <col min="4" max="4" width="13.140625" style="108" customWidth="1"/>
    <col min="5" max="5" width="12.421875" style="108" customWidth="1"/>
    <col min="6" max="6" width="0.42578125" style="43" hidden="1" customWidth="1"/>
    <col min="7" max="18" width="0.42578125" style="29" hidden="1" customWidth="1"/>
    <col min="19" max="19" width="3.140625" style="0" hidden="1" customWidth="1"/>
    <col min="20" max="20" width="2.8515625" style="0" hidden="1" customWidth="1"/>
    <col min="21" max="21" width="0.5625" style="0" hidden="1" customWidth="1"/>
    <col min="22" max="22" width="0.2890625" style="0" hidden="1" customWidth="1"/>
    <col min="23" max="23" width="1.7109375" style="0" hidden="1" customWidth="1"/>
    <col min="24" max="24" width="1.421875" style="0" hidden="1" customWidth="1"/>
    <col min="25" max="25" width="9.140625" style="0" hidden="1" customWidth="1"/>
  </cols>
  <sheetData>
    <row r="2" spans="1:18" ht="15" customHeight="1">
      <c r="A2" s="21"/>
      <c r="B2" s="8"/>
      <c r="C2" s="17"/>
      <c r="D2" s="136" t="s">
        <v>114</v>
      </c>
      <c r="E2" s="136"/>
      <c r="F2" s="127" t="s">
        <v>42</v>
      </c>
      <c r="G2" s="128"/>
      <c r="H2" s="128"/>
      <c r="I2" s="128"/>
      <c r="J2" s="128"/>
      <c r="K2" s="132"/>
      <c r="L2" s="128"/>
      <c r="M2" s="128"/>
      <c r="N2" s="128"/>
      <c r="O2" s="128"/>
      <c r="P2" s="128"/>
      <c r="Q2" s="128"/>
      <c r="R2" s="128"/>
    </row>
    <row r="3" spans="1:18" ht="9" customHeight="1">
      <c r="A3" s="21"/>
      <c r="B3" s="8"/>
      <c r="C3" s="131"/>
      <c r="D3" s="136"/>
      <c r="E3" s="136"/>
      <c r="F3" s="127"/>
      <c r="G3" s="129"/>
      <c r="H3" s="129"/>
      <c r="I3" s="129"/>
      <c r="J3" s="129"/>
      <c r="K3" s="133"/>
      <c r="L3" s="129"/>
      <c r="M3" s="129"/>
      <c r="N3" s="129"/>
      <c r="O3" s="129"/>
      <c r="P3" s="129"/>
      <c r="Q3" s="129"/>
      <c r="R3" s="129"/>
    </row>
    <row r="4" spans="1:18" ht="109.5" customHeight="1">
      <c r="A4" s="21"/>
      <c r="B4" s="8"/>
      <c r="C4" s="131"/>
      <c r="D4" s="136"/>
      <c r="E4" s="136"/>
      <c r="F4" s="127"/>
      <c r="G4" s="129"/>
      <c r="H4" s="129"/>
      <c r="I4" s="129"/>
      <c r="J4" s="129"/>
      <c r="K4" s="133"/>
      <c r="L4" s="129"/>
      <c r="M4" s="129"/>
      <c r="N4" s="129"/>
      <c r="O4" s="129"/>
      <c r="P4" s="129"/>
      <c r="Q4" s="129"/>
      <c r="R4" s="129"/>
    </row>
    <row r="5" spans="1:18" ht="20.25" customHeight="1">
      <c r="A5" s="125" t="s">
        <v>116</v>
      </c>
      <c r="B5" s="125"/>
      <c r="C5" s="18"/>
      <c r="D5" s="56"/>
      <c r="E5" s="56"/>
      <c r="F5" s="127"/>
      <c r="G5" s="129"/>
      <c r="H5" s="129"/>
      <c r="I5" s="129"/>
      <c r="J5" s="130"/>
      <c r="K5" s="133"/>
      <c r="L5" s="130"/>
      <c r="M5" s="130"/>
      <c r="N5" s="130"/>
      <c r="O5" s="130"/>
      <c r="P5" s="130"/>
      <c r="Q5" s="130"/>
      <c r="R5" s="130"/>
    </row>
    <row r="6" spans="1:20" ht="13.5" customHeight="1">
      <c r="A6" s="21"/>
      <c r="B6" s="8"/>
      <c r="C6" s="19"/>
      <c r="D6" s="57"/>
      <c r="E6" s="58" t="s">
        <v>103</v>
      </c>
      <c r="F6" s="127"/>
      <c r="G6" s="130"/>
      <c r="H6" s="130"/>
      <c r="I6" s="130"/>
      <c r="J6" s="24"/>
      <c r="K6" s="134"/>
      <c r="L6" s="24"/>
      <c r="M6" s="24"/>
      <c r="N6" s="24"/>
      <c r="O6" s="24"/>
      <c r="P6" s="24"/>
      <c r="Q6" s="24"/>
      <c r="R6" s="24"/>
      <c r="S6" s="35"/>
      <c r="T6" s="35"/>
    </row>
    <row r="7" spans="1:18" ht="15.75" customHeight="1">
      <c r="A7" s="121" t="s">
        <v>0</v>
      </c>
      <c r="B7" s="124" t="s">
        <v>1</v>
      </c>
      <c r="C7" s="122" t="s">
        <v>102</v>
      </c>
      <c r="D7" s="126" t="s">
        <v>107</v>
      </c>
      <c r="E7" s="135" t="s">
        <v>115</v>
      </c>
      <c r="F7" s="48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21" customHeight="1">
      <c r="A8" s="121"/>
      <c r="B8" s="124"/>
      <c r="C8" s="123"/>
      <c r="D8" s="126"/>
      <c r="E8" s="135"/>
      <c r="F8" s="48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30.75" customHeight="1">
      <c r="A9" s="59" t="s">
        <v>43</v>
      </c>
      <c r="B9" s="9" t="s">
        <v>21</v>
      </c>
      <c r="C9" s="60">
        <v>84100</v>
      </c>
      <c r="D9" s="61">
        <v>88856</v>
      </c>
      <c r="E9" s="109">
        <v>94730.8</v>
      </c>
      <c r="F9" s="48">
        <f>G9+H9+I9+J9+K9+L9+M9+N9+O9+P9+Q9+R9+S9+T9+U9</f>
        <v>4756</v>
      </c>
      <c r="G9" s="24"/>
      <c r="H9" s="24">
        <v>4756</v>
      </c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65.25" customHeight="1">
      <c r="A10" s="11" t="s">
        <v>18</v>
      </c>
      <c r="B10" s="62" t="s">
        <v>59</v>
      </c>
      <c r="C10" s="60">
        <v>4246</v>
      </c>
      <c r="D10" s="61">
        <v>4246</v>
      </c>
      <c r="E10" s="109">
        <v>4899.1</v>
      </c>
      <c r="F10" s="48">
        <f>G10+H10+I10+J10+K10+L10+M10+N10+O10+P10+Q10+R10+S10+T10</f>
        <v>0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33" customHeight="1">
      <c r="A11" s="59" t="s">
        <v>10</v>
      </c>
      <c r="B11" s="62" t="s">
        <v>60</v>
      </c>
      <c r="C11" s="63">
        <f>C13+C14+C15+C16</f>
        <v>25950</v>
      </c>
      <c r="D11" s="64">
        <f>D13+D14+D15+D16</f>
        <v>31750</v>
      </c>
      <c r="E11" s="110">
        <f>E13+E14+E15+E16</f>
        <v>33393.100000000006</v>
      </c>
      <c r="F11" s="48">
        <f>G11+H11+I11+J11+K11+L11+M11+N11+O11+P11+Q11+R11+S11+T11</f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4.25" customHeight="1">
      <c r="A12" s="59"/>
      <c r="B12" s="9" t="s">
        <v>2</v>
      </c>
      <c r="C12" s="63"/>
      <c r="D12" s="61"/>
      <c r="E12" s="109"/>
      <c r="F12" s="48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46.5" customHeight="1">
      <c r="A13" s="59" t="s">
        <v>44</v>
      </c>
      <c r="B13" s="9" t="s">
        <v>70</v>
      </c>
      <c r="C13" s="63">
        <v>15000</v>
      </c>
      <c r="D13" s="61">
        <v>15100</v>
      </c>
      <c r="E13" s="109">
        <v>15746.7</v>
      </c>
      <c r="F13" s="48">
        <f>G13+H13+I13+J13+K13+L13+M13+N13+O13+P13+Q13+R13+S13+T13</f>
        <v>100</v>
      </c>
      <c r="G13" s="24">
        <v>100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31.5" customHeight="1">
      <c r="A14" s="59" t="s">
        <v>45</v>
      </c>
      <c r="B14" s="9" t="s">
        <v>22</v>
      </c>
      <c r="C14" s="63">
        <v>100</v>
      </c>
      <c r="D14" s="61">
        <f>C14+F14</f>
        <v>0</v>
      </c>
      <c r="E14" s="109">
        <v>21.9</v>
      </c>
      <c r="F14" s="48">
        <f>G14+H14+I14+J14+K14+L14+M14+N14+O14+P14+Q14+R14+S14+T14</f>
        <v>-100</v>
      </c>
      <c r="G14" s="24">
        <v>-100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s="2" customFormat="1" ht="31.5" customHeight="1">
      <c r="A15" s="59" t="s">
        <v>46</v>
      </c>
      <c r="B15" s="9" t="s">
        <v>71</v>
      </c>
      <c r="C15" s="63">
        <v>7700</v>
      </c>
      <c r="D15" s="61">
        <v>13024</v>
      </c>
      <c r="E15" s="109">
        <v>13070.2</v>
      </c>
      <c r="F15" s="48">
        <f>G15+H15+I15+J15+K15+L15+M15+N15+O15+P15+Q15+R15+S15+T15</f>
        <v>5324</v>
      </c>
      <c r="G15" s="25"/>
      <c r="H15" s="25">
        <v>5324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2" customFormat="1" ht="67.5" customHeight="1">
      <c r="A16" s="11" t="s">
        <v>31</v>
      </c>
      <c r="B16" s="7" t="s">
        <v>72</v>
      </c>
      <c r="C16" s="63">
        <v>3150</v>
      </c>
      <c r="D16" s="61">
        <v>3626</v>
      </c>
      <c r="E16" s="109">
        <v>4554.3</v>
      </c>
      <c r="F16" s="48">
        <f>G16+H16+I16+J16+K16+L16+M16+N16+O16+P16+Q16+R16</f>
        <v>476</v>
      </c>
      <c r="G16" s="25"/>
      <c r="H16" s="25">
        <v>476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48.75" customHeight="1">
      <c r="A17" s="59" t="s">
        <v>12</v>
      </c>
      <c r="B17" s="62" t="s">
        <v>61</v>
      </c>
      <c r="C17" s="63">
        <v>0</v>
      </c>
      <c r="D17" s="61">
        <v>10</v>
      </c>
      <c r="E17" s="109">
        <v>10.2</v>
      </c>
      <c r="F17" s="48">
        <f>G17+H17+I17+J17+K17+L17+M17+N17+O17+P17+Q17+R17</f>
        <v>10</v>
      </c>
      <c r="G17" s="24"/>
      <c r="H17" s="24">
        <v>10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31.5" customHeight="1">
      <c r="A18" s="59" t="s">
        <v>4</v>
      </c>
      <c r="B18" s="62" t="s">
        <v>62</v>
      </c>
      <c r="C18" s="63">
        <v>1800</v>
      </c>
      <c r="D18" s="61">
        <v>2350</v>
      </c>
      <c r="E18" s="109">
        <v>2426.3</v>
      </c>
      <c r="F18" s="48">
        <f>G18+H18+I18+J18+K18+L18+M18+N18+O18+P18+Q18+R18</f>
        <v>550</v>
      </c>
      <c r="G18" s="24"/>
      <c r="H18" s="24">
        <v>550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ht="15.75" customHeight="1">
      <c r="A19" s="59"/>
      <c r="B19" s="65" t="s">
        <v>15</v>
      </c>
      <c r="C19" s="66">
        <f>C9+C11+C17+C18+C10</f>
        <v>116096</v>
      </c>
      <c r="D19" s="67">
        <f>D9+D11+D17+D18+D10</f>
        <v>127212</v>
      </c>
      <c r="E19" s="111">
        <f>E9+E11+E17+E18+E10</f>
        <v>135459.5</v>
      </c>
      <c r="F19" s="48">
        <f>G19+H19+I19+J19+K19+L19+M19+N19+O19+P19+Q19+R19</f>
        <v>11116</v>
      </c>
      <c r="G19" s="24">
        <f>SUM(G9:G18)</f>
        <v>0</v>
      </c>
      <c r="H19" s="24">
        <f>SUM(H9:H18)</f>
        <v>11116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ht="85.5" customHeight="1">
      <c r="A20" s="59" t="s">
        <v>47</v>
      </c>
      <c r="B20" s="62" t="s">
        <v>63</v>
      </c>
      <c r="C20" s="63">
        <f>C22+C23</f>
        <v>24300</v>
      </c>
      <c r="D20" s="61">
        <v>25300</v>
      </c>
      <c r="E20" s="109">
        <v>26767.2</v>
      </c>
      <c r="F20" s="48">
        <f>F22+F23</f>
        <v>1000</v>
      </c>
      <c r="G20" s="40">
        <f>G22+G23</f>
        <v>0</v>
      </c>
      <c r="H20" s="40">
        <f>H22+H23</f>
        <v>1000</v>
      </c>
      <c r="I20" s="40">
        <f>I22+I23</f>
        <v>0</v>
      </c>
      <c r="J20" s="40">
        <f>J22+J23</f>
        <v>0</v>
      </c>
      <c r="K20" s="24"/>
      <c r="L20" s="24"/>
      <c r="M20" s="24"/>
      <c r="N20" s="24"/>
      <c r="O20" s="24"/>
      <c r="P20" s="24"/>
      <c r="Q20" s="24"/>
      <c r="R20" s="24"/>
    </row>
    <row r="21" spans="1:18" ht="13.5" customHeight="1">
      <c r="A21" s="59"/>
      <c r="B21" s="68" t="s">
        <v>5</v>
      </c>
      <c r="C21" s="60"/>
      <c r="D21" s="61"/>
      <c r="E21" s="109"/>
      <c r="F21" s="4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18" ht="180.75" customHeight="1">
      <c r="A22" s="69" t="s">
        <v>48</v>
      </c>
      <c r="B22" s="7" t="s">
        <v>73</v>
      </c>
      <c r="C22" s="70">
        <v>23900</v>
      </c>
      <c r="D22" s="61">
        <v>24900</v>
      </c>
      <c r="E22" s="109">
        <v>26251.5</v>
      </c>
      <c r="F22" s="48">
        <f>G22+H22+I22+J22+K22+L22+M22+N22+O22+P22+Q22+R22</f>
        <v>1000</v>
      </c>
      <c r="G22" s="26"/>
      <c r="H22" s="26">
        <v>1000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18" ht="129.75" customHeight="1">
      <c r="A23" s="69" t="s">
        <v>49</v>
      </c>
      <c r="B23" s="10" t="s">
        <v>13</v>
      </c>
      <c r="C23" s="31">
        <v>400</v>
      </c>
      <c r="D23" s="61">
        <v>400</v>
      </c>
      <c r="E23" s="109">
        <v>515.7</v>
      </c>
      <c r="F23" s="48">
        <f>G23+H23+I23+J23+K23+L23+M23+N23+O23+P23+Q23+R23</f>
        <v>0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 ht="31.5" customHeight="1">
      <c r="A24" s="59" t="s">
        <v>50</v>
      </c>
      <c r="B24" s="62" t="s">
        <v>64</v>
      </c>
      <c r="C24" s="60">
        <v>150</v>
      </c>
      <c r="D24" s="61">
        <v>150</v>
      </c>
      <c r="E24" s="109">
        <v>115</v>
      </c>
      <c r="F24" s="48">
        <f>G24+H24+I24+J24+K24+L24+M24+N24+O24+P24+Q24+R24</f>
        <v>0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18" ht="63" customHeight="1">
      <c r="A25" s="11" t="s">
        <v>14</v>
      </c>
      <c r="B25" s="62" t="s">
        <v>65</v>
      </c>
      <c r="C25" s="31">
        <f>C27+C28</f>
        <v>18000</v>
      </c>
      <c r="D25" s="61">
        <f>D27+D28</f>
        <v>13589.8</v>
      </c>
      <c r="E25" s="109">
        <v>14657.5</v>
      </c>
      <c r="F25" s="48">
        <f>G25+H25+I25+J25+K25+L25+M25+N25+O25+P25+Q25+R25</f>
        <v>-4410.16</v>
      </c>
      <c r="G25" s="40">
        <f>G27+G28</f>
        <v>-410.16</v>
      </c>
      <c r="H25" s="40">
        <f>H27+H28</f>
        <v>-4000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18" ht="15" customHeight="1">
      <c r="A26" s="11"/>
      <c r="B26" s="9" t="s">
        <v>5</v>
      </c>
      <c r="C26" s="71"/>
      <c r="D26" s="61"/>
      <c r="E26" s="109"/>
      <c r="F26" s="48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18" s="1" customFormat="1" ht="51" customHeight="1">
      <c r="A27" s="101" t="s">
        <v>117</v>
      </c>
      <c r="B27" s="11" t="s">
        <v>74</v>
      </c>
      <c r="C27" s="31">
        <v>15200</v>
      </c>
      <c r="D27" s="61">
        <v>10789.8</v>
      </c>
      <c r="E27" s="109">
        <v>11875.6</v>
      </c>
      <c r="F27" s="48">
        <f>G27+H27+I27+J27+K27+L27+M27+N27+O27+P27+Q27+R27+S27+T27+U27</f>
        <v>-4410.16</v>
      </c>
      <c r="G27" s="27">
        <v>-410.16</v>
      </c>
      <c r="H27" s="27">
        <v>-4000</v>
      </c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18" s="1" customFormat="1" ht="67.5" customHeight="1">
      <c r="A28" s="101" t="s">
        <v>118</v>
      </c>
      <c r="B28" s="11" t="s">
        <v>17</v>
      </c>
      <c r="C28" s="31">
        <v>2800</v>
      </c>
      <c r="D28" s="61">
        <v>2800</v>
      </c>
      <c r="E28" s="109">
        <v>2781.9</v>
      </c>
      <c r="F28" s="48">
        <f>G28+H28+I28+J28+K28+L28+M28+N28+O28+P28+Q28+R28</f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52.5" customHeight="1">
      <c r="A29" s="59" t="s">
        <v>51</v>
      </c>
      <c r="B29" s="62" t="s">
        <v>66</v>
      </c>
      <c r="C29" s="60">
        <f>C31+C32</f>
        <v>320</v>
      </c>
      <c r="D29" s="61">
        <f>C29+F29</f>
        <v>320</v>
      </c>
      <c r="E29" s="109">
        <f>E31+E32</f>
        <v>984.4</v>
      </c>
      <c r="F29" s="48">
        <f>G29+H29+I29+J29+K29+L29+M29+N29+O29+P29+Q29+R29</f>
        <v>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18" ht="16.5" customHeight="1">
      <c r="A30" s="59"/>
      <c r="B30" s="9" t="s">
        <v>5</v>
      </c>
      <c r="C30" s="60"/>
      <c r="D30" s="61"/>
      <c r="E30" s="109"/>
      <c r="F30" s="48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18" ht="179.25" customHeight="1">
      <c r="A31" s="69" t="s">
        <v>52</v>
      </c>
      <c r="B31" s="12" t="s">
        <v>75</v>
      </c>
      <c r="C31" s="60">
        <v>120</v>
      </c>
      <c r="D31" s="61">
        <v>120</v>
      </c>
      <c r="E31" s="109">
        <v>460.9</v>
      </c>
      <c r="F31" s="48">
        <f>G31+H31+I31+J31+K31+L31+M31+N31+O31+P31+Q31+R31</f>
        <v>0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18" ht="114.75" customHeight="1">
      <c r="A32" s="69" t="s">
        <v>53</v>
      </c>
      <c r="B32" s="12" t="s">
        <v>119</v>
      </c>
      <c r="C32" s="60">
        <v>200</v>
      </c>
      <c r="D32" s="61">
        <v>200</v>
      </c>
      <c r="E32" s="109">
        <v>523.5</v>
      </c>
      <c r="F32" s="48">
        <f>G32+H32+I32+J32+K32+L32+M32+N32+O32+P32+Q32+R32</f>
        <v>0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ht="35.25" customHeight="1">
      <c r="A33" s="59" t="s">
        <v>54</v>
      </c>
      <c r="B33" s="62" t="s">
        <v>67</v>
      </c>
      <c r="C33" s="60">
        <v>330</v>
      </c>
      <c r="D33" s="61">
        <v>330</v>
      </c>
      <c r="E33" s="109">
        <v>546.5</v>
      </c>
      <c r="F33" s="48">
        <f>G33+H33+I33+J33+K33+L33+M33+N33+O33+P33+Q33+R33</f>
        <v>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35.25" customHeight="1">
      <c r="A34" s="59" t="s">
        <v>88</v>
      </c>
      <c r="B34" s="62" t="s">
        <v>89</v>
      </c>
      <c r="C34" s="60">
        <v>0</v>
      </c>
      <c r="D34" s="61">
        <v>410.2</v>
      </c>
      <c r="E34" s="109">
        <v>410.2</v>
      </c>
      <c r="F34" s="48">
        <f>G34+H34+I34+J34+K34+L34+M34+N34+O34+P34+Q34+R34</f>
        <v>410.16</v>
      </c>
      <c r="G34" s="24">
        <v>410.16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1:18" ht="31.5" customHeight="1">
      <c r="A35" s="59" t="s">
        <v>108</v>
      </c>
      <c r="B35" s="62" t="s">
        <v>109</v>
      </c>
      <c r="C35" s="60"/>
      <c r="D35" s="61"/>
      <c r="E35" s="109">
        <v>-0.6</v>
      </c>
      <c r="F35" s="49"/>
      <c r="G35" s="28"/>
      <c r="H35" s="28"/>
      <c r="I35" s="28"/>
      <c r="J35" s="28"/>
      <c r="K35" s="28"/>
      <c r="L35" s="28"/>
      <c r="M35" s="24"/>
      <c r="N35" s="24"/>
      <c r="O35" s="24"/>
      <c r="P35" s="24"/>
      <c r="Q35" s="24"/>
      <c r="R35" s="24"/>
    </row>
    <row r="36" spans="1:18" ht="16.5" customHeight="1">
      <c r="A36" s="59"/>
      <c r="B36" s="65" t="s">
        <v>16</v>
      </c>
      <c r="C36" s="72">
        <f>C20+C24+C33+C34+C25+C29</f>
        <v>43100</v>
      </c>
      <c r="D36" s="73">
        <f>D20+D24+D33+D34+D25+D29+D35</f>
        <v>40100</v>
      </c>
      <c r="E36" s="112">
        <f>E20+E24+E33+E34+E25+E29+E35</f>
        <v>43480.200000000004</v>
      </c>
      <c r="F36" s="50">
        <f aca="true" t="shared" si="0" ref="F36:L36">F20+F24+F33+F34+F25+F29</f>
        <v>-3000</v>
      </c>
      <c r="G36" s="36">
        <f t="shared" si="0"/>
        <v>0</v>
      </c>
      <c r="H36" s="36">
        <f t="shared" si="0"/>
        <v>-3000</v>
      </c>
      <c r="I36" s="36">
        <f t="shared" si="0"/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24"/>
      <c r="N36" s="24"/>
      <c r="O36" s="24"/>
      <c r="P36" s="24"/>
      <c r="Q36" s="24"/>
      <c r="R36" s="24"/>
    </row>
    <row r="37" spans="1:18" ht="15" customHeight="1">
      <c r="A37" s="74"/>
      <c r="B37" s="37" t="s">
        <v>26</v>
      </c>
      <c r="C37" s="66">
        <f>C19+C36</f>
        <v>159196</v>
      </c>
      <c r="D37" s="67">
        <f>D19+D36</f>
        <v>167312</v>
      </c>
      <c r="E37" s="111">
        <f>E19+E36</f>
        <v>178939.7</v>
      </c>
      <c r="F37" s="51">
        <f>F19+F36</f>
        <v>8116</v>
      </c>
      <c r="G37" s="41">
        <f aca="true" t="shared" si="1" ref="G37:L37">G19+G36</f>
        <v>0</v>
      </c>
      <c r="H37" s="41">
        <f t="shared" si="1"/>
        <v>8116</v>
      </c>
      <c r="I37" s="41">
        <f t="shared" si="1"/>
        <v>0</v>
      </c>
      <c r="J37" s="41">
        <f t="shared" si="1"/>
        <v>0</v>
      </c>
      <c r="K37" s="41">
        <f t="shared" si="1"/>
        <v>0</v>
      </c>
      <c r="L37" s="41">
        <f t="shared" si="1"/>
        <v>0</v>
      </c>
      <c r="M37" s="24"/>
      <c r="N37" s="24"/>
      <c r="O37" s="24"/>
      <c r="P37" s="24"/>
      <c r="Q37" s="24"/>
      <c r="R37" s="24"/>
    </row>
    <row r="38" spans="1:23" ht="33" customHeight="1">
      <c r="A38" s="75" t="s">
        <v>55</v>
      </c>
      <c r="B38" s="37" t="s">
        <v>76</v>
      </c>
      <c r="C38" s="66">
        <f>C40+C45+C72+C91+C101+C98</f>
        <v>467512.70000000007</v>
      </c>
      <c r="D38" s="67">
        <f>D40+D45+D72+D91+D101+D98</f>
        <v>655426.5000000001</v>
      </c>
      <c r="E38" s="111">
        <f>E40+E45+E72+E91+E101+E98</f>
        <v>624379.6</v>
      </c>
      <c r="F38" s="51">
        <f>F40+F45+F72+F91+F101+F98</f>
        <v>187913.80325999996</v>
      </c>
      <c r="G38" s="5">
        <f aca="true" t="shared" si="2" ref="G38:W38">G40+G45+G72+G91+G101</f>
        <v>126534.35203999998</v>
      </c>
      <c r="H38" s="5">
        <f t="shared" si="2"/>
        <v>46819.54122</v>
      </c>
      <c r="I38" s="5" t="e">
        <f t="shared" si="2"/>
        <v>#REF!</v>
      </c>
      <c r="J38" s="5" t="e">
        <f t="shared" si="2"/>
        <v>#REF!</v>
      </c>
      <c r="K38" s="5" t="e">
        <f t="shared" si="2"/>
        <v>#REF!</v>
      </c>
      <c r="L38" s="5" t="e">
        <f t="shared" si="2"/>
        <v>#REF!</v>
      </c>
      <c r="M38" s="5" t="e">
        <f t="shared" si="2"/>
        <v>#REF!</v>
      </c>
      <c r="N38" s="5" t="e">
        <f t="shared" si="2"/>
        <v>#REF!</v>
      </c>
      <c r="O38" s="5" t="e">
        <f t="shared" si="2"/>
        <v>#REF!</v>
      </c>
      <c r="P38" s="5" t="e">
        <f t="shared" si="2"/>
        <v>#REF!</v>
      </c>
      <c r="Q38" s="5" t="e">
        <f t="shared" si="2"/>
        <v>#REF!</v>
      </c>
      <c r="R38" s="5" t="e">
        <f t="shared" si="2"/>
        <v>#REF!</v>
      </c>
      <c r="S38" s="5" t="e">
        <f t="shared" si="2"/>
        <v>#REF!</v>
      </c>
      <c r="T38" s="5" t="e">
        <f t="shared" si="2"/>
        <v>#REF!</v>
      </c>
      <c r="U38" s="5" t="e">
        <f t="shared" si="2"/>
        <v>#REF!</v>
      </c>
      <c r="V38" s="5" t="e">
        <f t="shared" si="2"/>
        <v>#REF!</v>
      </c>
      <c r="W38" s="5" t="e">
        <f t="shared" si="2"/>
        <v>#REF!</v>
      </c>
    </row>
    <row r="39" spans="1:22" ht="45.75" customHeight="1">
      <c r="A39" s="75" t="s">
        <v>56</v>
      </c>
      <c r="B39" s="76" t="s">
        <v>68</v>
      </c>
      <c r="C39" s="66">
        <f>C38-C101-C98</f>
        <v>466528.9000000001</v>
      </c>
      <c r="D39" s="67">
        <f>D38-D101-D98</f>
        <v>654486.4</v>
      </c>
      <c r="E39" s="111">
        <f>E38-E101-E98</f>
        <v>623160.2</v>
      </c>
      <c r="F39" s="51">
        <f>F38-F101-F98</f>
        <v>187957.45881999997</v>
      </c>
      <c r="G39" s="5">
        <f aca="true" t="shared" si="3" ref="G39:V39">G38-G101</f>
        <v>126578.00759999998</v>
      </c>
      <c r="H39" s="5">
        <f t="shared" si="3"/>
        <v>46819.54122</v>
      </c>
      <c r="I39" s="5" t="e">
        <f t="shared" si="3"/>
        <v>#REF!</v>
      </c>
      <c r="J39" s="5" t="e">
        <f t="shared" si="3"/>
        <v>#REF!</v>
      </c>
      <c r="K39" s="5" t="e">
        <f t="shared" si="3"/>
        <v>#REF!</v>
      </c>
      <c r="L39" s="5" t="e">
        <f t="shared" si="3"/>
        <v>#REF!</v>
      </c>
      <c r="M39" s="5" t="e">
        <f t="shared" si="3"/>
        <v>#REF!</v>
      </c>
      <c r="N39" s="5" t="e">
        <f t="shared" si="3"/>
        <v>#REF!</v>
      </c>
      <c r="O39" s="5" t="e">
        <f t="shared" si="3"/>
        <v>#REF!</v>
      </c>
      <c r="P39" s="5" t="e">
        <f t="shared" si="3"/>
        <v>#REF!</v>
      </c>
      <c r="Q39" s="5" t="e">
        <f t="shared" si="3"/>
        <v>#REF!</v>
      </c>
      <c r="R39" s="5" t="e">
        <f t="shared" si="3"/>
        <v>#REF!</v>
      </c>
      <c r="S39" s="5" t="e">
        <f t="shared" si="3"/>
        <v>#REF!</v>
      </c>
      <c r="T39" s="5" t="e">
        <f t="shared" si="3"/>
        <v>#REF!</v>
      </c>
      <c r="U39" s="5" t="e">
        <f t="shared" si="3"/>
        <v>#REF!</v>
      </c>
      <c r="V39" s="5" t="e">
        <f t="shared" si="3"/>
        <v>#REF!</v>
      </c>
    </row>
    <row r="40" spans="1:22" ht="30.75" customHeight="1">
      <c r="A40" s="102" t="s">
        <v>120</v>
      </c>
      <c r="B40" s="38" t="s">
        <v>32</v>
      </c>
      <c r="C40" s="66">
        <f>C42</f>
        <v>20521.6</v>
      </c>
      <c r="D40" s="78">
        <f>D42+D43+D44</f>
        <v>62123</v>
      </c>
      <c r="E40" s="113">
        <f>E42+E43+E44</f>
        <v>61917.8</v>
      </c>
      <c r="F40" s="52">
        <f>F42+F43+F44</f>
        <v>41601.4</v>
      </c>
      <c r="G40" s="30">
        <f aca="true" t="shared" si="4" ref="G40:P40">G42+G43+G44</f>
        <v>11230.4</v>
      </c>
      <c r="H40" s="30">
        <f t="shared" si="4"/>
        <v>16758</v>
      </c>
      <c r="I40" s="30">
        <f t="shared" si="4"/>
        <v>13613</v>
      </c>
      <c r="J40" s="30">
        <f t="shared" si="4"/>
        <v>0</v>
      </c>
      <c r="K40" s="30">
        <f t="shared" si="4"/>
        <v>0</v>
      </c>
      <c r="L40" s="30">
        <f t="shared" si="4"/>
        <v>0</v>
      </c>
      <c r="M40" s="30">
        <f t="shared" si="4"/>
        <v>0</v>
      </c>
      <c r="N40" s="30">
        <f t="shared" si="4"/>
        <v>0</v>
      </c>
      <c r="O40" s="30">
        <f t="shared" si="4"/>
        <v>0</v>
      </c>
      <c r="P40" s="30">
        <f t="shared" si="4"/>
        <v>0</v>
      </c>
      <c r="Q40" s="30">
        <f aca="true" t="shared" si="5" ref="Q40:V40">Q42+Q43+Q44</f>
        <v>0</v>
      </c>
      <c r="R40" s="30">
        <f t="shared" si="5"/>
        <v>0</v>
      </c>
      <c r="S40" s="30">
        <f t="shared" si="5"/>
        <v>0</v>
      </c>
      <c r="T40" s="30">
        <f t="shared" si="5"/>
        <v>0</v>
      </c>
      <c r="U40" s="30">
        <f t="shared" si="5"/>
        <v>0</v>
      </c>
      <c r="V40" s="30">
        <f t="shared" si="5"/>
        <v>0</v>
      </c>
    </row>
    <row r="41" spans="1:18" ht="16.5" customHeight="1">
      <c r="A41" s="79"/>
      <c r="B41" s="80" t="s">
        <v>3</v>
      </c>
      <c r="C41" s="63"/>
      <c r="D41" s="61"/>
      <c r="E41" s="109"/>
      <c r="F41" s="48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1:18" ht="78.75" customHeight="1">
      <c r="A42" s="80" t="s">
        <v>121</v>
      </c>
      <c r="B42" s="13" t="s">
        <v>77</v>
      </c>
      <c r="C42" s="63">
        <v>20521.6</v>
      </c>
      <c r="D42" s="61">
        <v>20521.6</v>
      </c>
      <c r="E42" s="109">
        <v>20316.4</v>
      </c>
      <c r="F42" s="48">
        <f>G42+H42+I42+J42+K42+L42+M42+N42+O42+P42+Q42+R42</f>
        <v>0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1:18" ht="64.5" customHeight="1">
      <c r="A43" s="80" t="s">
        <v>122</v>
      </c>
      <c r="B43" s="14" t="s">
        <v>92</v>
      </c>
      <c r="C43" s="63"/>
      <c r="D43" s="61">
        <v>24508</v>
      </c>
      <c r="E43" s="109">
        <v>24508</v>
      </c>
      <c r="F43" s="48">
        <f>G43+H43+I43+J43+K43+L43+M43+N43+O43+P43+Q43+R43+S43+T43+U43+V43</f>
        <v>24508</v>
      </c>
      <c r="G43" s="28">
        <v>5095</v>
      </c>
      <c r="H43" s="28">
        <v>5800</v>
      </c>
      <c r="I43" s="28">
        <v>13613</v>
      </c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37.5" customHeight="1">
      <c r="A44" s="80" t="s">
        <v>123</v>
      </c>
      <c r="B44" s="7" t="s">
        <v>93</v>
      </c>
      <c r="C44" s="63"/>
      <c r="D44" s="61">
        <v>17093.4</v>
      </c>
      <c r="E44" s="109">
        <v>17093.4</v>
      </c>
      <c r="F44" s="48">
        <f>G44+H44+I44+J44+K44+L44+M44+N44+O44+P44+Q44+R44</f>
        <v>17093.4</v>
      </c>
      <c r="G44" s="28">
        <v>6135.4</v>
      </c>
      <c r="H44" s="28">
        <v>10958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24" ht="55.5" customHeight="1">
      <c r="A45" s="103" t="s">
        <v>124</v>
      </c>
      <c r="B45" s="38" t="s">
        <v>33</v>
      </c>
      <c r="C45" s="72">
        <f>C46+C48+C49+C52+C56+C54+C50</f>
        <v>184139.7</v>
      </c>
      <c r="D45" s="78">
        <f>D46+D48+D49+D52+D56+D54+D50+D53+D51+D55+D47</f>
        <v>304084.5</v>
      </c>
      <c r="E45" s="113">
        <f>E46+E48+E49+E52+E56+E54+E50+E53+E51+E55+E47</f>
        <v>281222.8</v>
      </c>
      <c r="F45" s="53">
        <f>F46+F48+F49+F52+F56+F54+F50+F53+F51+F55</f>
        <v>119944.73481999998</v>
      </c>
      <c r="G45" s="4">
        <f aca="true" t="shared" si="6" ref="G45:X45">G46+G48+G49+G52+G56+G54+G50+G53</f>
        <v>104785.2836</v>
      </c>
      <c r="H45" s="4">
        <f t="shared" si="6"/>
        <v>14212.541220000001</v>
      </c>
      <c r="I45" s="4">
        <f t="shared" si="6"/>
        <v>-154.1</v>
      </c>
      <c r="J45" s="4">
        <f t="shared" si="6"/>
        <v>0</v>
      </c>
      <c r="K45" s="4">
        <f t="shared" si="6"/>
        <v>0</v>
      </c>
      <c r="L45" s="4">
        <f t="shared" si="6"/>
        <v>0</v>
      </c>
      <c r="M45" s="4">
        <f t="shared" si="6"/>
        <v>0</v>
      </c>
      <c r="N45" s="4">
        <f t="shared" si="6"/>
        <v>0</v>
      </c>
      <c r="O45" s="4">
        <f t="shared" si="6"/>
        <v>0</v>
      </c>
      <c r="P45" s="4">
        <f t="shared" si="6"/>
        <v>0</v>
      </c>
      <c r="Q45" s="4">
        <f t="shared" si="6"/>
        <v>0</v>
      </c>
      <c r="R45" s="4">
        <f t="shared" si="6"/>
        <v>0</v>
      </c>
      <c r="S45" s="4">
        <f t="shared" si="6"/>
        <v>0</v>
      </c>
      <c r="T45" s="4">
        <f t="shared" si="6"/>
        <v>0</v>
      </c>
      <c r="U45" s="4">
        <f t="shared" si="6"/>
        <v>0</v>
      </c>
      <c r="V45" s="4">
        <f t="shared" si="6"/>
        <v>0</v>
      </c>
      <c r="W45" s="4">
        <f t="shared" si="6"/>
        <v>0</v>
      </c>
      <c r="X45" s="4">
        <f t="shared" si="6"/>
        <v>0</v>
      </c>
    </row>
    <row r="46" spans="1:18" ht="168" customHeight="1">
      <c r="A46" s="104" t="s">
        <v>125</v>
      </c>
      <c r="B46" s="7" t="s">
        <v>34</v>
      </c>
      <c r="C46" s="60">
        <v>2377</v>
      </c>
      <c r="D46" s="61">
        <v>2377</v>
      </c>
      <c r="E46" s="109">
        <v>2377</v>
      </c>
      <c r="F46" s="48">
        <f>G46+H46+I46+J46+K46+L46+M46+N46+O46+P46+Q46+R46</f>
        <v>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1:18" ht="144" customHeight="1">
      <c r="A47" s="104" t="s">
        <v>126</v>
      </c>
      <c r="B47" s="7" t="s">
        <v>110</v>
      </c>
      <c r="C47" s="60"/>
      <c r="D47" s="61">
        <v>0</v>
      </c>
      <c r="E47" s="109">
        <v>53.9</v>
      </c>
      <c r="F47" s="48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1:18" ht="113.25" customHeight="1">
      <c r="A48" s="104" t="s">
        <v>127</v>
      </c>
      <c r="B48" s="14" t="s">
        <v>78</v>
      </c>
      <c r="C48" s="60">
        <v>9127.3</v>
      </c>
      <c r="D48" s="61">
        <v>9127.3</v>
      </c>
      <c r="E48" s="109">
        <v>9127.3</v>
      </c>
      <c r="F48" s="48">
        <f aca="true" t="shared" si="7" ref="F48:F53">G48+H48+I48+J48+K48+L48+M48+N48+O48+P48+Q48+R48</f>
        <v>0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63.75" customHeight="1">
      <c r="A49" s="104" t="s">
        <v>128</v>
      </c>
      <c r="B49" s="11" t="s">
        <v>27</v>
      </c>
      <c r="C49" s="60">
        <v>558</v>
      </c>
      <c r="D49" s="61">
        <v>277.3</v>
      </c>
      <c r="E49" s="109">
        <v>277.3</v>
      </c>
      <c r="F49" s="48">
        <f t="shared" si="7"/>
        <v>-280.70321</v>
      </c>
      <c r="G49" s="24">
        <v>-0.1</v>
      </c>
      <c r="H49" s="24">
        <v>-280.60321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18" ht="64.5" customHeight="1">
      <c r="A50" s="104" t="s">
        <v>129</v>
      </c>
      <c r="B50" s="11" t="s">
        <v>97</v>
      </c>
      <c r="C50" s="60">
        <v>0</v>
      </c>
      <c r="D50" s="61">
        <v>500</v>
      </c>
      <c r="E50" s="109">
        <v>500</v>
      </c>
      <c r="F50" s="48">
        <f t="shared" si="7"/>
        <v>500</v>
      </c>
      <c r="G50" s="28">
        <v>500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51" customHeight="1">
      <c r="A51" s="68" t="s">
        <v>130</v>
      </c>
      <c r="B51" s="11" t="s">
        <v>99</v>
      </c>
      <c r="C51" s="60"/>
      <c r="D51" s="61">
        <v>101</v>
      </c>
      <c r="E51" s="109">
        <v>101</v>
      </c>
      <c r="F51" s="48">
        <f t="shared" si="7"/>
        <v>101.01</v>
      </c>
      <c r="G51" s="28">
        <v>101.01</v>
      </c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64.5" customHeight="1">
      <c r="A52" s="104" t="s">
        <v>131</v>
      </c>
      <c r="B52" s="10" t="s">
        <v>58</v>
      </c>
      <c r="C52" s="60">
        <v>1747</v>
      </c>
      <c r="D52" s="61">
        <v>111.6</v>
      </c>
      <c r="E52" s="109">
        <v>111.6</v>
      </c>
      <c r="F52" s="48">
        <f t="shared" si="7"/>
        <v>-1635.365</v>
      </c>
      <c r="G52" s="4">
        <v>-1635.365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64.5" customHeight="1">
      <c r="A53" s="104" t="s">
        <v>132</v>
      </c>
      <c r="B53" s="10" t="s">
        <v>98</v>
      </c>
      <c r="C53" s="60"/>
      <c r="D53" s="61">
        <v>70701.7</v>
      </c>
      <c r="E53" s="109">
        <v>69162.9</v>
      </c>
      <c r="F53" s="48">
        <f t="shared" si="7"/>
        <v>70701.59999999999</v>
      </c>
      <c r="G53" s="4">
        <v>70855.55557</v>
      </c>
      <c r="H53" s="4">
        <v>0.14443</v>
      </c>
      <c r="I53" s="4">
        <v>-154.1</v>
      </c>
      <c r="J53" s="4"/>
      <c r="K53" s="4"/>
      <c r="L53" s="4"/>
      <c r="M53" s="4"/>
      <c r="N53" s="4"/>
      <c r="O53" s="4"/>
      <c r="P53" s="4"/>
      <c r="Q53" s="4"/>
      <c r="R53" s="4"/>
    </row>
    <row r="54" spans="1:18" ht="85.5" customHeight="1">
      <c r="A54" s="104" t="s">
        <v>133</v>
      </c>
      <c r="B54" s="14" t="s">
        <v>104</v>
      </c>
      <c r="C54" s="60">
        <v>115726</v>
      </c>
      <c r="D54" s="61">
        <v>107891.1</v>
      </c>
      <c r="E54" s="109">
        <v>87334.9</v>
      </c>
      <c r="F54" s="48">
        <f>G54+H54+I54+J54+K54+L54+M54+N54+O54+P54+Q54+R54+S54</f>
        <v>-7834.9</v>
      </c>
      <c r="G54" s="24">
        <v>-7834.9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</row>
    <row r="55" spans="1:18" ht="110.25" customHeight="1">
      <c r="A55" s="104" t="s">
        <v>133</v>
      </c>
      <c r="B55" s="23" t="s">
        <v>105</v>
      </c>
      <c r="C55" s="60">
        <v>0</v>
      </c>
      <c r="D55" s="61">
        <v>1000</v>
      </c>
      <c r="E55" s="109">
        <v>1000</v>
      </c>
      <c r="F55" s="49">
        <f>G55+H55+I55+J55+K55+L55+M55+N55+O55+P55+Q55+R55+S55</f>
        <v>1000</v>
      </c>
      <c r="G55" s="28">
        <v>1000</v>
      </c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</row>
    <row r="56" spans="1:24" ht="32.25" customHeight="1">
      <c r="A56" s="104" t="s">
        <v>134</v>
      </c>
      <c r="B56" s="7" t="s">
        <v>25</v>
      </c>
      <c r="C56" s="60">
        <f>C58+C59+C60+C61+C62+C63+C64+C65+C67+C70</f>
        <v>54604.399999999994</v>
      </c>
      <c r="D56" s="81">
        <f>D58+D59+D60+D61+D62+D63+D64+D65+D67+D66+D68+D69+D71+D70</f>
        <v>111997.5</v>
      </c>
      <c r="E56" s="114">
        <f>E58+E59+E60+E61+E62+E63+E64+E65+E67+E66+E68+E69+E71+E70</f>
        <v>111176.89999999998</v>
      </c>
      <c r="F56" s="52">
        <f>F58+F59+F60+F61+F62+F63+F64+F65+F67+F66+F68+F69+F71+F70</f>
        <v>57393.093029999996</v>
      </c>
      <c r="G56" s="42">
        <f>G58+G59+G60+G61+G62+G63+G64+G65+G67+G66+G68+G69+G71+G70</f>
        <v>42900.093029999996</v>
      </c>
      <c r="H56" s="42">
        <f>H58+H59+H60+H61+H62+H63+H64+H65+H67+H66+H68+H69+H71+H70</f>
        <v>14493</v>
      </c>
      <c r="I56" s="30">
        <f aca="true" t="shared" si="8" ref="I56:X56">I58+I59+I60+I61+I62+I63+I64+I65+I67+I66</f>
        <v>0</v>
      </c>
      <c r="J56" s="30">
        <f t="shared" si="8"/>
        <v>0</v>
      </c>
      <c r="K56" s="30">
        <f t="shared" si="8"/>
        <v>0</v>
      </c>
      <c r="L56" s="30">
        <f t="shared" si="8"/>
        <v>0</v>
      </c>
      <c r="M56" s="30">
        <f t="shared" si="8"/>
        <v>0</v>
      </c>
      <c r="N56" s="30">
        <f t="shared" si="8"/>
        <v>0</v>
      </c>
      <c r="O56" s="30">
        <f t="shared" si="8"/>
        <v>0</v>
      </c>
      <c r="P56" s="30">
        <f t="shared" si="8"/>
        <v>0</v>
      </c>
      <c r="Q56" s="30">
        <f t="shared" si="8"/>
        <v>0</v>
      </c>
      <c r="R56" s="30">
        <f t="shared" si="8"/>
        <v>0</v>
      </c>
      <c r="S56" s="30">
        <f t="shared" si="8"/>
        <v>0</v>
      </c>
      <c r="T56" s="30">
        <f t="shared" si="8"/>
        <v>0</v>
      </c>
      <c r="U56" s="30">
        <f t="shared" si="8"/>
        <v>0</v>
      </c>
      <c r="V56" s="30">
        <f t="shared" si="8"/>
        <v>0</v>
      </c>
      <c r="W56" s="30">
        <f t="shared" si="8"/>
        <v>0</v>
      </c>
      <c r="X56" s="30">
        <f t="shared" si="8"/>
        <v>0</v>
      </c>
    </row>
    <row r="57" spans="1:18" ht="13.5" customHeight="1">
      <c r="A57" s="82"/>
      <c r="B57" s="11" t="s">
        <v>5</v>
      </c>
      <c r="C57" s="60"/>
      <c r="D57" s="61"/>
      <c r="E57" s="109"/>
      <c r="F57" s="48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18" ht="15.75" customHeight="1">
      <c r="A58" s="82"/>
      <c r="B58" s="11" t="s">
        <v>28</v>
      </c>
      <c r="C58" s="60">
        <v>615.3</v>
      </c>
      <c r="D58" s="61">
        <v>615.3</v>
      </c>
      <c r="E58" s="109">
        <v>542.1</v>
      </c>
      <c r="F58" s="48">
        <f aca="true" t="shared" si="9" ref="F58:F71">G58+H58+I58+J58+K58+L58+M58+N58+O58+P58+Q58+R58</f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18" ht="15.75" customHeight="1">
      <c r="A59" s="82"/>
      <c r="B59" s="11" t="s">
        <v>29</v>
      </c>
      <c r="C59" s="60">
        <v>14745</v>
      </c>
      <c r="D59" s="61">
        <v>26098</v>
      </c>
      <c r="E59" s="109">
        <v>26098</v>
      </c>
      <c r="F59" s="48">
        <f t="shared" si="9"/>
        <v>11353</v>
      </c>
      <c r="G59" s="24">
        <v>9210</v>
      </c>
      <c r="H59" s="24">
        <v>2143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18" ht="15.75" customHeight="1">
      <c r="A60" s="82"/>
      <c r="B60" s="11" t="s">
        <v>30</v>
      </c>
      <c r="C60" s="60">
        <v>16633.6</v>
      </c>
      <c r="D60" s="61">
        <v>44910.7</v>
      </c>
      <c r="E60" s="109">
        <v>44910.7</v>
      </c>
      <c r="F60" s="48">
        <f t="shared" si="9"/>
        <v>28277.1</v>
      </c>
      <c r="G60" s="24">
        <v>16633.6</v>
      </c>
      <c r="H60" s="24">
        <v>11643.5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.75" customHeight="1">
      <c r="A61" s="82"/>
      <c r="B61" s="11" t="s">
        <v>38</v>
      </c>
      <c r="C61" s="60">
        <v>6428</v>
      </c>
      <c r="D61" s="61">
        <v>7282.1</v>
      </c>
      <c r="E61" s="109">
        <v>18379.7</v>
      </c>
      <c r="F61" s="48">
        <f t="shared" si="9"/>
        <v>854.1</v>
      </c>
      <c r="G61" s="24">
        <v>773.6</v>
      </c>
      <c r="H61" s="24">
        <v>80.5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18" ht="15.75" customHeight="1">
      <c r="A62" s="82"/>
      <c r="B62" s="11" t="s">
        <v>39</v>
      </c>
      <c r="C62" s="60">
        <v>7.5</v>
      </c>
      <c r="D62" s="61">
        <v>5.9</v>
      </c>
      <c r="E62" s="109">
        <v>5.9</v>
      </c>
      <c r="F62" s="48">
        <f t="shared" si="9"/>
        <v>-1.64697</v>
      </c>
      <c r="G62" s="24">
        <v>-1.64697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</row>
    <row r="63" spans="1:18" ht="15.75" customHeight="1">
      <c r="A63" s="82"/>
      <c r="B63" s="11" t="s">
        <v>41</v>
      </c>
      <c r="C63" s="60"/>
      <c r="D63" s="61">
        <f>C63+F63</f>
        <v>0</v>
      </c>
      <c r="E63" s="109">
        <v>0</v>
      </c>
      <c r="F63" s="48">
        <f t="shared" si="9"/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</row>
    <row r="64" spans="1:18" ht="15.75" customHeight="1">
      <c r="A64" s="82"/>
      <c r="B64" s="11" t="s">
        <v>87</v>
      </c>
      <c r="C64" s="60"/>
      <c r="D64" s="61">
        <v>2455</v>
      </c>
      <c r="E64" s="109">
        <v>2455</v>
      </c>
      <c r="F64" s="48">
        <f t="shared" si="9"/>
        <v>2455.04</v>
      </c>
      <c r="G64" s="24">
        <v>2455.04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</row>
    <row r="65" spans="1:18" ht="15.75" customHeight="1">
      <c r="A65" s="82"/>
      <c r="B65" s="11" t="s">
        <v>91</v>
      </c>
      <c r="C65" s="60">
        <v>500</v>
      </c>
      <c r="D65" s="61">
        <f>C65+F65</f>
        <v>0</v>
      </c>
      <c r="E65" s="109">
        <v>0</v>
      </c>
      <c r="F65" s="48">
        <f t="shared" si="9"/>
        <v>-500</v>
      </c>
      <c r="G65" s="28">
        <v>-500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</row>
    <row r="66" spans="1:18" ht="18" customHeight="1">
      <c r="A66" s="82"/>
      <c r="B66" s="11" t="s">
        <v>111</v>
      </c>
      <c r="C66" s="60"/>
      <c r="D66" s="61">
        <v>621.9</v>
      </c>
      <c r="E66" s="109">
        <v>252.7</v>
      </c>
      <c r="F66" s="48">
        <f t="shared" si="9"/>
        <v>621.9</v>
      </c>
      <c r="G66" s="28">
        <v>621.9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</row>
    <row r="67" spans="1:18" ht="34.5" customHeight="1">
      <c r="A67" s="82"/>
      <c r="B67" s="11" t="s">
        <v>112</v>
      </c>
      <c r="C67" s="60">
        <v>15675</v>
      </c>
      <c r="D67" s="61">
        <v>15675</v>
      </c>
      <c r="E67" s="109">
        <v>15675</v>
      </c>
      <c r="F67" s="48">
        <f t="shared" si="9"/>
        <v>0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5.75" customHeight="1">
      <c r="A68" s="82"/>
      <c r="B68" s="11" t="s">
        <v>100</v>
      </c>
      <c r="C68" s="60"/>
      <c r="D68" s="61">
        <v>11380</v>
      </c>
      <c r="E68" s="109">
        <v>0</v>
      </c>
      <c r="F68" s="48">
        <f t="shared" si="9"/>
        <v>11380</v>
      </c>
      <c r="G68" s="28">
        <v>11380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5.75" customHeight="1">
      <c r="A69" s="82"/>
      <c r="B69" s="11" t="s">
        <v>101</v>
      </c>
      <c r="C69" s="60"/>
      <c r="D69" s="61">
        <v>2694</v>
      </c>
      <c r="E69" s="109">
        <v>2694</v>
      </c>
      <c r="F69" s="48">
        <f t="shared" si="9"/>
        <v>2694</v>
      </c>
      <c r="G69" s="28">
        <v>2182</v>
      </c>
      <c r="H69" s="28">
        <v>512</v>
      </c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33" customHeight="1">
      <c r="A70" s="82"/>
      <c r="B70" s="11" t="s">
        <v>106</v>
      </c>
      <c r="C70" s="60"/>
      <c r="D70" s="61">
        <v>145.6</v>
      </c>
      <c r="E70" s="109">
        <v>49.8</v>
      </c>
      <c r="F70" s="48">
        <f t="shared" si="9"/>
        <v>145.6</v>
      </c>
      <c r="G70" s="28">
        <v>145.6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5.75" customHeight="1">
      <c r="A71" s="82"/>
      <c r="B71" s="11" t="s">
        <v>135</v>
      </c>
      <c r="C71" s="60"/>
      <c r="D71" s="61">
        <v>114</v>
      </c>
      <c r="E71" s="109">
        <v>114</v>
      </c>
      <c r="F71" s="48">
        <f t="shared" si="9"/>
        <v>114</v>
      </c>
      <c r="G71" s="28"/>
      <c r="H71" s="28">
        <v>114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23" ht="33.75" customHeight="1">
      <c r="A72" s="105" t="s">
        <v>136</v>
      </c>
      <c r="B72" s="38" t="s">
        <v>35</v>
      </c>
      <c r="C72" s="72">
        <f aca="true" t="shared" si="10" ref="C72:H72">C74+C75+C76+C88+C89+C90</f>
        <v>259911.40000000002</v>
      </c>
      <c r="D72" s="78">
        <f t="shared" si="10"/>
        <v>287214.70000000007</v>
      </c>
      <c r="E72" s="113">
        <v>279027.9</v>
      </c>
      <c r="F72" s="53">
        <f t="shared" si="10"/>
        <v>27303.324</v>
      </c>
      <c r="G72" s="33">
        <f t="shared" si="10"/>
        <v>11454.324</v>
      </c>
      <c r="H72" s="33">
        <f t="shared" si="10"/>
        <v>15849</v>
      </c>
      <c r="I72" s="33" t="e">
        <f>I74+I75+I76+I88+#REF!+I89+I90</f>
        <v>#REF!</v>
      </c>
      <c r="J72" s="33" t="e">
        <f>J74+J75+J76+J88+#REF!+J89+J90</f>
        <v>#REF!</v>
      </c>
      <c r="K72" s="33" t="e">
        <f>K74+K75+K76+K88+#REF!+K89+K90</f>
        <v>#REF!</v>
      </c>
      <c r="L72" s="33" t="e">
        <f>L74+L75+L76+L88+#REF!+L89+L90</f>
        <v>#REF!</v>
      </c>
      <c r="M72" s="33" t="e">
        <f>M74+M75+M76+M88+#REF!+M89+M90</f>
        <v>#REF!</v>
      </c>
      <c r="N72" s="33" t="e">
        <f>N74+N75+N76+N88+#REF!+N89+N90</f>
        <v>#REF!</v>
      </c>
      <c r="O72" s="33" t="e">
        <f>O74+O75+O76+O88+#REF!+O89+O90</f>
        <v>#REF!</v>
      </c>
      <c r="P72" s="33" t="e">
        <f>P74+P75+P76+P88+#REF!+P89+P90</f>
        <v>#REF!</v>
      </c>
      <c r="Q72" s="33" t="e">
        <f>Q74+Q75+Q76+Q88+#REF!+Q89+Q90</f>
        <v>#REF!</v>
      </c>
      <c r="R72" s="33" t="e">
        <f>R74+R75+R76+R88+#REF!+R89+R90</f>
        <v>#REF!</v>
      </c>
      <c r="S72" s="33" t="e">
        <f>S74+S75+S76+S88+#REF!+S89+S90</f>
        <v>#REF!</v>
      </c>
      <c r="T72" s="33" t="e">
        <f>T74+T75+T76+T88+#REF!+T89+T90</f>
        <v>#REF!</v>
      </c>
      <c r="U72" s="4" t="e">
        <f>U74+U75+U76+U88+#REF!+U89+U90</f>
        <v>#REF!</v>
      </c>
      <c r="V72" s="4" t="e">
        <f>V74+V75+V76+V88+#REF!+V89+V90</f>
        <v>#REF!</v>
      </c>
      <c r="W72" s="4" t="e">
        <f>W74+W75+W76+W88+#REF!+W89+W90</f>
        <v>#REF!</v>
      </c>
    </row>
    <row r="73" spans="1:18" ht="15.75">
      <c r="A73" s="82"/>
      <c r="B73" s="80" t="s">
        <v>3</v>
      </c>
      <c r="C73" s="60"/>
      <c r="D73" s="61"/>
      <c r="E73" s="109"/>
      <c r="F73" s="48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</row>
    <row r="74" spans="1:18" ht="125.25" customHeight="1">
      <c r="A74" s="106" t="s">
        <v>137</v>
      </c>
      <c r="B74" s="10" t="s">
        <v>24</v>
      </c>
      <c r="C74" s="84">
        <v>69.5</v>
      </c>
      <c r="D74" s="61">
        <v>83.2</v>
      </c>
      <c r="E74" s="109">
        <v>83.2</v>
      </c>
      <c r="F74" s="48">
        <f>G74+H74+I74+J74+K74+L74+M74+N74+O74+P74+Q74+R74</f>
        <v>13.7</v>
      </c>
      <c r="G74" s="24">
        <v>13.7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  <row r="75" spans="1:18" ht="79.5" customHeight="1">
      <c r="A75" s="106" t="s">
        <v>138</v>
      </c>
      <c r="B75" s="10" t="s">
        <v>79</v>
      </c>
      <c r="C75" s="63">
        <v>1510.8</v>
      </c>
      <c r="D75" s="61">
        <v>1602.7</v>
      </c>
      <c r="E75" s="109">
        <v>1602.7</v>
      </c>
      <c r="F75" s="48">
        <f>G75+H75+I75+J75+K75+L75+M75+N75+O75+P75+Q75+R75</f>
        <v>91.9</v>
      </c>
      <c r="G75" s="24">
        <v>91.9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</row>
    <row r="76" spans="1:24" ht="84" customHeight="1">
      <c r="A76" s="80" t="s">
        <v>139</v>
      </c>
      <c r="B76" s="10" t="s">
        <v>80</v>
      </c>
      <c r="C76" s="60">
        <f>C78+C79+C81+C82+C83+C80+C84+C86+C85</f>
        <v>239273.2</v>
      </c>
      <c r="D76" s="85">
        <f>D78+D79+D81+D82+D83+D80+D84+D86+D85+D87</f>
        <v>265814.00000000006</v>
      </c>
      <c r="E76" s="115">
        <f>E78+E79+E81+E82+E83+E80+E84+E86+E85+E87</f>
        <v>258302.245</v>
      </c>
      <c r="F76" s="53">
        <f>F78+F79+F81+F82+F83+F80+F84+F86+F85+F87</f>
        <v>26540.800000000003</v>
      </c>
      <c r="G76" s="4">
        <f aca="true" t="shared" si="11" ref="G76:X76">G78+G79+G81+G82+G83+G80+G84+G86+G85</f>
        <v>10691.8</v>
      </c>
      <c r="H76" s="4">
        <f t="shared" si="11"/>
        <v>15849</v>
      </c>
      <c r="I76" s="4">
        <f t="shared" si="11"/>
        <v>0</v>
      </c>
      <c r="J76" s="4">
        <f t="shared" si="11"/>
        <v>0</v>
      </c>
      <c r="K76" s="4">
        <f t="shared" si="11"/>
        <v>0</v>
      </c>
      <c r="L76" s="4">
        <f t="shared" si="11"/>
        <v>0</v>
      </c>
      <c r="M76" s="4">
        <f t="shared" si="11"/>
        <v>0</v>
      </c>
      <c r="N76" s="4">
        <f t="shared" si="11"/>
        <v>0</v>
      </c>
      <c r="O76" s="4">
        <f t="shared" si="11"/>
        <v>0</v>
      </c>
      <c r="P76" s="4">
        <f t="shared" si="11"/>
        <v>0</v>
      </c>
      <c r="Q76" s="4">
        <f t="shared" si="11"/>
        <v>0</v>
      </c>
      <c r="R76" s="4">
        <f t="shared" si="11"/>
        <v>0</v>
      </c>
      <c r="S76" s="4">
        <f t="shared" si="11"/>
        <v>0</v>
      </c>
      <c r="T76" s="4">
        <f t="shared" si="11"/>
        <v>0</v>
      </c>
      <c r="U76" s="4">
        <f t="shared" si="11"/>
        <v>0</v>
      </c>
      <c r="V76" s="4">
        <f t="shared" si="11"/>
        <v>0</v>
      </c>
      <c r="W76" s="4">
        <f t="shared" si="11"/>
        <v>0</v>
      </c>
      <c r="X76" s="4">
        <f t="shared" si="11"/>
        <v>0</v>
      </c>
    </row>
    <row r="77" spans="1:18" ht="15.75">
      <c r="A77" s="82"/>
      <c r="B77" s="86" t="s">
        <v>3</v>
      </c>
      <c r="C77" s="60"/>
      <c r="D77" s="61"/>
      <c r="E77" s="109"/>
      <c r="F77" s="48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</row>
    <row r="78" spans="1:18" ht="69" customHeight="1">
      <c r="A78" s="82"/>
      <c r="B78" s="10" t="s">
        <v>6</v>
      </c>
      <c r="C78" s="60">
        <v>1788.2</v>
      </c>
      <c r="D78" s="61">
        <v>1788.2</v>
      </c>
      <c r="E78" s="109">
        <v>1774.1</v>
      </c>
      <c r="F78" s="48">
        <f aca="true" t="shared" si="12" ref="F78:F86">G78+H78+I78+J78+K78+L78+M78+N78+O78+P78+Q78+R78</f>
        <v>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</row>
    <row r="79" spans="1:18" ht="207.75" customHeight="1">
      <c r="A79" s="82"/>
      <c r="B79" s="10" t="s">
        <v>81</v>
      </c>
      <c r="C79" s="60">
        <v>164534</v>
      </c>
      <c r="D79" s="61">
        <v>185325</v>
      </c>
      <c r="E79" s="109">
        <v>185312.3</v>
      </c>
      <c r="F79" s="48">
        <f t="shared" si="12"/>
        <v>20791</v>
      </c>
      <c r="G79" s="24">
        <v>8068</v>
      </c>
      <c r="H79" s="24">
        <v>12723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1:18" ht="114.75" customHeight="1">
      <c r="A80" s="82"/>
      <c r="B80" s="10" t="s">
        <v>82</v>
      </c>
      <c r="C80" s="60">
        <v>45787</v>
      </c>
      <c r="D80" s="61">
        <f>C80+F80</f>
        <v>50569</v>
      </c>
      <c r="E80" s="109">
        <v>50554.245</v>
      </c>
      <c r="F80" s="48">
        <f t="shared" si="12"/>
        <v>4782</v>
      </c>
      <c r="G80" s="24">
        <v>1672</v>
      </c>
      <c r="H80" s="24">
        <v>3110</v>
      </c>
      <c r="I80" s="24"/>
      <c r="J80" s="24"/>
      <c r="K80" s="24"/>
      <c r="L80" s="24"/>
      <c r="M80" s="24"/>
      <c r="N80" s="24"/>
      <c r="O80" s="24"/>
      <c r="P80" s="24"/>
      <c r="Q80" s="24"/>
      <c r="R80" s="24"/>
    </row>
    <row r="81" spans="1:18" ht="144" customHeight="1">
      <c r="A81" s="82"/>
      <c r="B81" s="10" t="s">
        <v>20</v>
      </c>
      <c r="C81" s="60">
        <v>1000</v>
      </c>
      <c r="D81" s="61">
        <v>1058</v>
      </c>
      <c r="E81" s="109">
        <v>1058</v>
      </c>
      <c r="F81" s="48">
        <f t="shared" si="12"/>
        <v>58</v>
      </c>
      <c r="G81" s="24">
        <v>46</v>
      </c>
      <c r="H81" s="24">
        <v>12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</row>
    <row r="82" spans="1:18" ht="115.5" customHeight="1">
      <c r="A82" s="82"/>
      <c r="B82" s="10" t="s">
        <v>140</v>
      </c>
      <c r="C82" s="60">
        <v>22739</v>
      </c>
      <c r="D82" s="61">
        <v>23763</v>
      </c>
      <c r="E82" s="109">
        <v>17293.6</v>
      </c>
      <c r="F82" s="48">
        <f t="shared" si="12"/>
        <v>1024</v>
      </c>
      <c r="G82" s="24">
        <v>1024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</row>
    <row r="83" spans="1:18" ht="144.75" customHeight="1">
      <c r="A83" s="83"/>
      <c r="B83" s="10" t="s">
        <v>83</v>
      </c>
      <c r="C83" s="63">
        <v>2439</v>
      </c>
      <c r="D83" s="61">
        <v>2439</v>
      </c>
      <c r="E83" s="109">
        <v>1441.9</v>
      </c>
      <c r="F83" s="48">
        <f t="shared" si="12"/>
        <v>0</v>
      </c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</row>
    <row r="84" spans="1:18" ht="78.75" customHeight="1">
      <c r="A84" s="87"/>
      <c r="B84" s="10" t="s">
        <v>84</v>
      </c>
      <c r="C84" s="88">
        <v>150</v>
      </c>
      <c r="D84" s="61">
        <v>216.4</v>
      </c>
      <c r="E84" s="109">
        <v>212.7</v>
      </c>
      <c r="F84" s="48">
        <f t="shared" si="12"/>
        <v>66.4</v>
      </c>
      <c r="G84" s="24">
        <v>66.4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</row>
    <row r="85" spans="1:18" ht="99.75" customHeight="1">
      <c r="A85" s="87"/>
      <c r="B85" s="10" t="s">
        <v>85</v>
      </c>
      <c r="C85" s="88">
        <v>580</v>
      </c>
      <c r="D85" s="61">
        <v>384.4</v>
      </c>
      <c r="E85" s="109">
        <v>384.4</v>
      </c>
      <c r="F85" s="48">
        <f t="shared" si="12"/>
        <v>-195.6</v>
      </c>
      <c r="G85" s="24">
        <v>-195.6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</row>
    <row r="86" spans="1:18" ht="80.25" customHeight="1">
      <c r="A86" s="89"/>
      <c r="B86" s="10" t="s">
        <v>9</v>
      </c>
      <c r="C86" s="120">
        <v>256</v>
      </c>
      <c r="D86" s="61">
        <v>271</v>
      </c>
      <c r="E86" s="109">
        <v>271</v>
      </c>
      <c r="F86" s="48">
        <f t="shared" si="12"/>
        <v>15</v>
      </c>
      <c r="G86" s="24">
        <v>11</v>
      </c>
      <c r="H86" s="24">
        <v>4</v>
      </c>
      <c r="I86" s="24"/>
      <c r="J86" s="24"/>
      <c r="K86" s="24"/>
      <c r="L86" s="24"/>
      <c r="M86" s="24"/>
      <c r="N86" s="24"/>
      <c r="O86" s="24"/>
      <c r="P86" s="24"/>
      <c r="Q86" s="24"/>
      <c r="R86" s="24"/>
    </row>
    <row r="87" spans="1:18" ht="207" customHeight="1">
      <c r="A87" s="117" t="s">
        <v>141</v>
      </c>
      <c r="B87" s="101" t="s">
        <v>152</v>
      </c>
      <c r="C87" s="118">
        <v>0</v>
      </c>
      <c r="D87" s="61">
        <f>C87+F87</f>
        <v>0</v>
      </c>
      <c r="E87" s="109">
        <v>0</v>
      </c>
      <c r="F87" s="48">
        <f>G87+H87+I87+J87+K87+L87+M87+N87+O87+P87+Q87+R87+S87</f>
        <v>0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1:18" ht="114" customHeight="1">
      <c r="A88" s="107" t="s">
        <v>142</v>
      </c>
      <c r="B88" s="119" t="s">
        <v>86</v>
      </c>
      <c r="C88" s="90">
        <v>14.7</v>
      </c>
      <c r="D88" s="61">
        <v>14.7</v>
      </c>
      <c r="E88" s="109">
        <v>14.7</v>
      </c>
      <c r="F88" s="48">
        <f>G88+H88+I88+J88+K88+L88+M88+N88+O88+P88+Q88+R88</f>
        <v>0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ht="147.75" customHeight="1">
      <c r="A89" s="107" t="s">
        <v>143</v>
      </c>
      <c r="B89" s="34" t="s">
        <v>69</v>
      </c>
      <c r="C89" s="90">
        <v>1614.2</v>
      </c>
      <c r="D89" s="61">
        <v>2271.1</v>
      </c>
      <c r="E89" s="109">
        <v>2271.1</v>
      </c>
      <c r="F89" s="48">
        <f>G89+H89+I89+J89+K89+L89+M89+N89+O89+P89+Q89+R89</f>
        <v>656.924</v>
      </c>
      <c r="G89" s="24">
        <v>656.924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</row>
    <row r="90" spans="1:18" ht="130.5" customHeight="1">
      <c r="A90" s="107" t="s">
        <v>144</v>
      </c>
      <c r="B90" s="10" t="s">
        <v>40</v>
      </c>
      <c r="C90" s="91">
        <v>17429</v>
      </c>
      <c r="D90" s="61">
        <v>17429</v>
      </c>
      <c r="E90" s="109">
        <v>16754</v>
      </c>
      <c r="F90" s="48">
        <f>G90+H90+I90+J90+K90+L90+M90+N90+O90+P90+Q90+R90</f>
        <v>0</v>
      </c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</row>
    <row r="91" spans="1:18" ht="33" customHeight="1">
      <c r="A91" s="102" t="s">
        <v>145</v>
      </c>
      <c r="B91" s="39" t="s">
        <v>7</v>
      </c>
      <c r="C91" s="66">
        <f aca="true" t="shared" si="13" ref="C91:R91">C93+C97</f>
        <v>1956.2</v>
      </c>
      <c r="D91" s="78">
        <f t="shared" si="13"/>
        <v>1064.2</v>
      </c>
      <c r="E91" s="113">
        <f t="shared" si="13"/>
        <v>991.7</v>
      </c>
      <c r="F91" s="52">
        <f t="shared" si="13"/>
        <v>-892</v>
      </c>
      <c r="G91" s="5">
        <f t="shared" si="13"/>
        <v>-892</v>
      </c>
      <c r="H91" s="5">
        <f t="shared" si="13"/>
        <v>0</v>
      </c>
      <c r="I91" s="5">
        <f t="shared" si="13"/>
        <v>0</v>
      </c>
      <c r="J91" s="5">
        <f t="shared" si="13"/>
        <v>0</v>
      </c>
      <c r="K91" s="5">
        <f t="shared" si="13"/>
        <v>0</v>
      </c>
      <c r="L91" s="5">
        <f t="shared" si="13"/>
        <v>0</v>
      </c>
      <c r="M91" s="5">
        <f t="shared" si="13"/>
        <v>0</v>
      </c>
      <c r="N91" s="5">
        <f t="shared" si="13"/>
        <v>0</v>
      </c>
      <c r="O91" s="5">
        <f t="shared" si="13"/>
        <v>0</v>
      </c>
      <c r="P91" s="5">
        <f t="shared" si="13"/>
        <v>0</v>
      </c>
      <c r="Q91" s="5">
        <f t="shared" si="13"/>
        <v>0</v>
      </c>
      <c r="R91" s="5">
        <f t="shared" si="13"/>
        <v>0</v>
      </c>
    </row>
    <row r="92" spans="1:18" ht="18.75" customHeight="1">
      <c r="A92" s="79"/>
      <c r="B92" s="80" t="s">
        <v>3</v>
      </c>
      <c r="C92" s="63"/>
      <c r="D92" s="61"/>
      <c r="E92" s="109"/>
      <c r="F92" s="48">
        <f>G92+H92+I92+J92+K92+L92+M92+N92+O92+P92+Q92+R92</f>
        <v>0</v>
      </c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</row>
    <row r="93" spans="1:18" ht="133.5" customHeight="1">
      <c r="A93" s="80" t="s">
        <v>146</v>
      </c>
      <c r="B93" s="10" t="s">
        <v>11</v>
      </c>
      <c r="C93" s="63">
        <f aca="true" t="shared" si="14" ref="C93:K93">C95+C96</f>
        <v>1956.2</v>
      </c>
      <c r="D93" s="64">
        <v>1064.2</v>
      </c>
      <c r="E93" s="110">
        <f>E95+E96</f>
        <v>991.7</v>
      </c>
      <c r="F93" s="52">
        <f t="shared" si="14"/>
        <v>-892</v>
      </c>
      <c r="G93" s="32">
        <f t="shared" si="14"/>
        <v>-892</v>
      </c>
      <c r="H93" s="32">
        <f t="shared" si="14"/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24"/>
      <c r="M93" s="24"/>
      <c r="N93" s="24"/>
      <c r="O93" s="24"/>
      <c r="P93" s="24"/>
      <c r="Q93" s="24"/>
      <c r="R93" s="24"/>
    </row>
    <row r="94" spans="1:18" ht="16.5" customHeight="1">
      <c r="A94" s="79"/>
      <c r="B94" s="80" t="s">
        <v>3</v>
      </c>
      <c r="C94" s="63"/>
      <c r="D94" s="61"/>
      <c r="E94" s="109"/>
      <c r="F94" s="48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23" ht="15" customHeight="1">
      <c r="A95" s="79"/>
      <c r="B95" s="16" t="s">
        <v>90</v>
      </c>
      <c r="C95" s="63">
        <v>0</v>
      </c>
      <c r="D95" s="61">
        <f>C95+F95</f>
        <v>0</v>
      </c>
      <c r="E95" s="109"/>
      <c r="F95" s="48">
        <f>G95+H95+I95+J95+K95+L95+M95+N95+O95+P95+Q95+R95</f>
        <v>0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18" ht="15" customHeight="1">
      <c r="A96" s="79"/>
      <c r="B96" s="16" t="s">
        <v>19</v>
      </c>
      <c r="C96" s="63">
        <v>1956.2</v>
      </c>
      <c r="D96" s="61">
        <v>1064.2</v>
      </c>
      <c r="E96" s="109">
        <v>991.7</v>
      </c>
      <c r="F96" s="48">
        <f>G96+H96+I96+J96+K96+L96+M96+N96+O96+P96+Q96+R96+S96+T96+U96</f>
        <v>-892</v>
      </c>
      <c r="G96" s="24">
        <v>-892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</row>
    <row r="97" spans="1:18" ht="54" customHeight="1">
      <c r="A97" s="80" t="s">
        <v>147</v>
      </c>
      <c r="B97" s="7" t="s">
        <v>57</v>
      </c>
      <c r="C97" s="63">
        <v>0</v>
      </c>
      <c r="D97" s="61">
        <f>C97+F97</f>
        <v>0</v>
      </c>
      <c r="E97" s="109">
        <v>0</v>
      </c>
      <c r="F97" s="48">
        <f>G97+H97+I97+J97+K97+L97+M97+N97+O97+P97+Q97+R97+S97+T97+U97</f>
        <v>0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</row>
    <row r="98" spans="1:18" s="1" customFormat="1" ht="36" customHeight="1">
      <c r="A98" s="77"/>
      <c r="B98" s="44" t="s">
        <v>96</v>
      </c>
      <c r="C98" s="66">
        <f>C99+C100</f>
        <v>983.8</v>
      </c>
      <c r="D98" s="67">
        <f>D99+D100</f>
        <v>983.8</v>
      </c>
      <c r="E98" s="111">
        <f>E99+E100</f>
        <v>1263.1</v>
      </c>
      <c r="F98" s="51">
        <f>F99+F100</f>
        <v>0</v>
      </c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1:18" ht="52.5" customHeight="1">
      <c r="A99" s="80" t="s">
        <v>148</v>
      </c>
      <c r="B99" s="7" t="s">
        <v>94</v>
      </c>
      <c r="C99" s="63">
        <v>283.8</v>
      </c>
      <c r="D99" s="61">
        <v>283.8</v>
      </c>
      <c r="E99" s="109">
        <v>270.9</v>
      </c>
      <c r="F99" s="48">
        <f>G99+H99+I99+J99+K99+L99+M99+N99+O99+P99+Q99+R99</f>
        <v>0</v>
      </c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42.75" customHeight="1">
      <c r="A100" s="80" t="s">
        <v>149</v>
      </c>
      <c r="B100" s="7" t="s">
        <v>95</v>
      </c>
      <c r="C100" s="63">
        <v>700</v>
      </c>
      <c r="D100" s="61">
        <v>700</v>
      </c>
      <c r="E100" s="109">
        <v>992.2</v>
      </c>
      <c r="F100" s="48">
        <f>G100+H100+I100+J100+K100+L100+M100+N100+O100+P100+Q100+R100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23" s="1" customFormat="1" ht="63.75" customHeight="1">
      <c r="A101" s="92"/>
      <c r="B101" s="46" t="s">
        <v>23</v>
      </c>
      <c r="C101" s="93">
        <f>C103+C104</f>
        <v>0</v>
      </c>
      <c r="D101" s="94">
        <f aca="true" t="shared" si="15" ref="D101:W101">D103+D104</f>
        <v>-43.7</v>
      </c>
      <c r="E101" s="116">
        <f t="shared" si="15"/>
        <v>-43.7</v>
      </c>
      <c r="F101" s="54">
        <f>G101+H101+I101+J101+K101+L101+M101+N101+O101+P101+Q101+R101+S101+T101+U101</f>
        <v>-43.65556</v>
      </c>
      <c r="G101" s="47">
        <f t="shared" si="15"/>
        <v>-43.65556</v>
      </c>
      <c r="H101" s="47">
        <f t="shared" si="15"/>
        <v>0</v>
      </c>
      <c r="I101" s="47">
        <f t="shared" si="15"/>
        <v>0</v>
      </c>
      <c r="J101" s="47">
        <f t="shared" si="15"/>
        <v>0</v>
      </c>
      <c r="K101" s="47">
        <f t="shared" si="15"/>
        <v>0</v>
      </c>
      <c r="L101" s="47">
        <f t="shared" si="15"/>
        <v>0</v>
      </c>
      <c r="M101" s="47">
        <f t="shared" si="15"/>
        <v>0</v>
      </c>
      <c r="N101" s="47">
        <f t="shared" si="15"/>
        <v>0</v>
      </c>
      <c r="O101" s="47">
        <f t="shared" si="15"/>
        <v>0</v>
      </c>
      <c r="P101" s="47">
        <f t="shared" si="15"/>
        <v>0</v>
      </c>
      <c r="Q101" s="47">
        <f t="shared" si="15"/>
        <v>0</v>
      </c>
      <c r="R101" s="47">
        <f t="shared" si="15"/>
        <v>0</v>
      </c>
      <c r="S101" s="47">
        <f t="shared" si="15"/>
        <v>0</v>
      </c>
      <c r="T101" s="47">
        <f t="shared" si="15"/>
        <v>0</v>
      </c>
      <c r="U101" s="47">
        <f t="shared" si="15"/>
        <v>0</v>
      </c>
      <c r="V101" s="47">
        <f t="shared" si="15"/>
        <v>0</v>
      </c>
      <c r="W101" s="47">
        <f t="shared" si="15"/>
        <v>0</v>
      </c>
    </row>
    <row r="102" spans="1:18" ht="14.25" customHeight="1">
      <c r="A102" s="95"/>
      <c r="B102" s="96" t="s">
        <v>3</v>
      </c>
      <c r="C102" s="97"/>
      <c r="D102" s="61"/>
      <c r="E102" s="109"/>
      <c r="F102" s="48">
        <f>G102+H102+I102+J102+K102+L102+M102+N102+O102+P102+Q102+R102+S102+T102+U102</f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</row>
    <row r="103" spans="1:18" ht="94.5" customHeight="1">
      <c r="A103" s="59" t="s">
        <v>150</v>
      </c>
      <c r="B103" s="15" t="s">
        <v>36</v>
      </c>
      <c r="C103" s="98">
        <v>0</v>
      </c>
      <c r="D103" s="61">
        <f>C103+F103</f>
        <v>0</v>
      </c>
      <c r="E103" s="109">
        <v>0</v>
      </c>
      <c r="F103" s="48">
        <f>G103+H103+I103+J103+K103+L103+M103+N103+O103+P103+Q103+R103+S103+T103+U103</f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</row>
    <row r="104" spans="1:18" ht="78.75" customHeight="1">
      <c r="A104" s="59" t="s">
        <v>151</v>
      </c>
      <c r="B104" s="10" t="s">
        <v>37</v>
      </c>
      <c r="C104" s="31">
        <v>0</v>
      </c>
      <c r="D104" s="61">
        <v>-43.7</v>
      </c>
      <c r="E104" s="109">
        <v>-43.7</v>
      </c>
      <c r="F104" s="48">
        <f>G104+H104+I104+J104+K104+L104+M104+N104+O104+P104+Q104+R104+S104+T104+U104</f>
        <v>-43.65556</v>
      </c>
      <c r="G104" s="24">
        <v>-43.65556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</row>
    <row r="105" spans="1:23" ht="21" customHeight="1">
      <c r="A105" s="34"/>
      <c r="B105" s="99" t="s">
        <v>8</v>
      </c>
      <c r="C105" s="100">
        <f>C37+C38</f>
        <v>626708.7000000001</v>
      </c>
      <c r="D105" s="94">
        <f>D37+D38</f>
        <v>822738.5000000001</v>
      </c>
      <c r="E105" s="116">
        <f>E37+E38</f>
        <v>803319.3</v>
      </c>
      <c r="F105" s="55">
        <f>F37+F38</f>
        <v>196029.80325999996</v>
      </c>
      <c r="G105" s="6">
        <f aca="true" t="shared" si="16" ref="G105:W105">G37+G38</f>
        <v>126534.35203999998</v>
      </c>
      <c r="H105" s="6">
        <f t="shared" si="16"/>
        <v>54935.54122</v>
      </c>
      <c r="I105" s="6" t="e">
        <f t="shared" si="16"/>
        <v>#REF!</v>
      </c>
      <c r="J105" s="6" t="e">
        <f t="shared" si="16"/>
        <v>#REF!</v>
      </c>
      <c r="K105" s="6" t="e">
        <f t="shared" si="16"/>
        <v>#REF!</v>
      </c>
      <c r="L105" s="6" t="e">
        <f t="shared" si="16"/>
        <v>#REF!</v>
      </c>
      <c r="M105" s="6" t="e">
        <f t="shared" si="16"/>
        <v>#REF!</v>
      </c>
      <c r="N105" s="6" t="e">
        <f t="shared" si="16"/>
        <v>#REF!</v>
      </c>
      <c r="O105" s="6" t="e">
        <f t="shared" si="16"/>
        <v>#REF!</v>
      </c>
      <c r="P105" s="6" t="e">
        <f t="shared" si="16"/>
        <v>#REF!</v>
      </c>
      <c r="Q105" s="6" t="e">
        <f t="shared" si="16"/>
        <v>#REF!</v>
      </c>
      <c r="R105" s="6" t="e">
        <f t="shared" si="16"/>
        <v>#REF!</v>
      </c>
      <c r="S105" s="6" t="e">
        <f t="shared" si="16"/>
        <v>#REF!</v>
      </c>
      <c r="T105" s="6" t="e">
        <f t="shared" si="16"/>
        <v>#REF!</v>
      </c>
      <c r="U105" s="6" t="e">
        <f t="shared" si="16"/>
        <v>#REF!</v>
      </c>
      <c r="V105" s="6" t="e">
        <f t="shared" si="16"/>
        <v>#REF!</v>
      </c>
      <c r="W105" s="6" t="e">
        <f t="shared" si="16"/>
        <v>#REF!</v>
      </c>
    </row>
    <row r="106" ht="15">
      <c r="E106" s="108" t="s">
        <v>113</v>
      </c>
    </row>
  </sheetData>
  <sheetProtection/>
  <mergeCells count="21">
    <mergeCell ref="R2:R5"/>
    <mergeCell ref="L2:L5"/>
    <mergeCell ref="M2:M5"/>
    <mergeCell ref="N2:N5"/>
    <mergeCell ref="O2:O5"/>
    <mergeCell ref="G2:G6"/>
    <mergeCell ref="H2:H6"/>
    <mergeCell ref="P2:P5"/>
    <mergeCell ref="Q2:Q5"/>
    <mergeCell ref="C3:C4"/>
    <mergeCell ref="K2:K6"/>
    <mergeCell ref="I2:I6"/>
    <mergeCell ref="J2:J5"/>
    <mergeCell ref="D2:E4"/>
    <mergeCell ref="A7:A8"/>
    <mergeCell ref="C7:C8"/>
    <mergeCell ref="B7:B8"/>
    <mergeCell ref="A5:B5"/>
    <mergeCell ref="D7:D8"/>
    <mergeCell ref="F2:F6"/>
    <mergeCell ref="E7:E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comp</cp:lastModifiedBy>
  <cp:lastPrinted>2023-04-04T07:58:10Z</cp:lastPrinted>
  <dcterms:created xsi:type="dcterms:W3CDTF">2008-11-13T03:36:10Z</dcterms:created>
  <dcterms:modified xsi:type="dcterms:W3CDTF">2023-04-04T07:58:35Z</dcterms:modified>
  <cp:category/>
  <cp:version/>
  <cp:contentType/>
  <cp:contentStatus/>
</cp:coreProperties>
</file>